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385" tabRatio="784" activeTab="0"/>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ver履歴" sheetId="8" r:id="rId8"/>
    <sheet name="使用不可_選択肢" sheetId="9" state="hidden" r:id="rId9"/>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fullCalcOnLoad="1"/>
</workbook>
</file>

<file path=xl/sharedStrings.xml><?xml version="1.0" encoding="utf-8"?>
<sst xmlns="http://schemas.openxmlformats.org/spreadsheetml/2006/main" count="1576" uniqueCount="249">
  <si>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</si>
  <si>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</si>
  <si>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</si>
  <si>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</si>
  <si>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</si>
  <si>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</si>
  <si>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</si>
  <si>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</si>
  <si>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</si>
  <si>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</si>
  <si>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</si>
  <si>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</si>
  <si>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</si>
  <si>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</si>
  <si>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</si>
  <si>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</si>
  <si>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</si>
  <si>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</si>
  <si>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</si>
  <si>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</si>
  <si>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</si>
  <si>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</si>
  <si>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</si>
  <si>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</si>
  <si>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</si>
  <si>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</si>
  <si>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</si>
  <si>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</si>
  <si>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</si>
  <si>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</si>
  <si>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</si>
  <si>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</si>
  <si>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【様式B】</t>
  </si>
  <si>
    <t>企業名</t>
  </si>
  <si>
    <t>詳細</t>
  </si>
  <si>
    <t>基準1</t>
  </si>
  <si>
    <t>Q1</t>
  </si>
  <si>
    <t>基準1と2</t>
  </si>
  <si>
    <t>【様式C】</t>
  </si>
  <si>
    <t>Q2</t>
  </si>
  <si>
    <t>基準1</t>
  </si>
  <si>
    <t>基準1と6</t>
  </si>
  <si>
    <t>Q3</t>
  </si>
  <si>
    <t>基準1と7</t>
  </si>
  <si>
    <t>助言・勧告（自由記載）</t>
  </si>
  <si>
    <t>　</t>
  </si>
  <si>
    <t>Q4</t>
  </si>
  <si>
    <t>Q5</t>
  </si>
  <si>
    <t>【様式BのQ1が”はい”の先】</t>
  </si>
  <si>
    <t>！基準2</t>
  </si>
  <si>
    <t>基準8を満たさない</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</si>
  <si>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</si>
  <si>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</si>
  <si>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</si>
  <si>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</si>
  <si>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</si>
  <si>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</si>
  <si>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</si>
  <si>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</si>
  <si>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</si>
  <si>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</si>
  <si>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</si>
  <si>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</si>
  <si>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</si>
  <si>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</si>
  <si>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</si>
  <si>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</si>
  <si>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</si>
  <si>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</si>
  <si>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</si>
  <si>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</si>
  <si>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</si>
  <si>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</si>
  <si>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</si>
  <si>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</si>
  <si>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</si>
  <si>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</si>
  <si>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</si>
  <si>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</si>
  <si>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</si>
  <si>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</si>
  <si>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</si>
  <si>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</si>
  <si>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</si>
  <si>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</si>
  <si>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</si>
  <si>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</si>
  <si>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</si>
  <si>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</si>
  <si>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</si>
  <si>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</si>
  <si>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</si>
  <si>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</si>
  <si>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</si>
  <si>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</si>
  <si>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</si>
  <si>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</si>
  <si>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</si>
  <si>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</si>
  <si>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</si>
  <si>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</si>
  <si>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</si>
  <si>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</si>
  <si>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</si>
  <si>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</si>
  <si>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</si>
  <si>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</si>
  <si>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</si>
  <si>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</si>
  <si>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</si>
  <si>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</si>
  <si>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</si>
  <si>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</si>
  <si>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</si>
  <si>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</si>
  <si>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</si>
  <si>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</si>
  <si>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</si>
  <si>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</si>
  <si>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</si>
  <si>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</si>
  <si>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</si>
  <si>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</si>
  <si>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</si>
  <si>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</si>
  <si>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</si>
  <si>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</si>
  <si>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</si>
  <si>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</si>
  <si>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</si>
  <si>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</si>
  <si>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</si>
  <si>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</si>
  <si>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</si>
  <si>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</si>
  <si>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</si>
  <si>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</si>
  <si>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</si>
  <si>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</si>
  <si>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</si>
  <si>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</si>
  <si>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</si>
  <si>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企業名2</t>
  </si>
  <si>
    <t/>
  </si>
  <si>
    <t>基準１に従い研究計画書及び説明文書に記載し、研究結果の公表時に開示する。</t>
  </si>
  <si>
    <t>基準１に従い研究計画書及び説明文書に記載し、研究結果の公表時に開示する。基準2に従い法第32条に基づき必要な契約を締結する。</t>
  </si>
  <si>
    <t>！違反です。基準2に従い法第32条に基づき必要な契約を締結する必要があります！</t>
  </si>
  <si>
    <t>基準１に従い研究計画書及び説明文書に記載し、研究結果の公表時に開示する。</t>
  </si>
  <si>
    <t>基準１に従い研究計画書及び説明文書に記載し、研究結果の公表時に開示する。基準8に従い対象薬剤製薬企業等の在籍者の従事する業務及び監査の必要性を適切に管理する。</t>
  </si>
  <si>
    <t>基準１に従い研究計画書及び説明文書に記載し、研究結果の公表時に開示する。基準４と５に従い研究責任医師となることの妥当性、監査の必要性及び従事する業務を適切に管理する。</t>
  </si>
  <si>
    <t>基準１に従い研究計画書及び説明文書に記載し、研究結果の公表時に開示する。基準６に従い従事する業務を適切に管理する。</t>
  </si>
  <si>
    <t>基準１に従い研究計画書及び説明文書に記載し、研究結果の公表時に開示する。基準７に従い従事する業務を適切に管理する。</t>
  </si>
  <si>
    <t>利益相反の内容</t>
  </si>
  <si>
    <r>
      <t>研究課題</t>
    </r>
    <r>
      <rPr>
        <b/>
        <sz val="18"/>
        <rFont val="Meiryo UI"/>
        <family val="3"/>
      </rPr>
      <t>：</t>
    </r>
  </si>
  <si>
    <r>
      <t>研究課題</t>
    </r>
    <r>
      <rPr>
        <b/>
        <sz val="16"/>
        <rFont val="メイリオ"/>
        <family val="3"/>
      </rPr>
      <t>：</t>
    </r>
  </si>
  <si>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</si>
  <si>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t>基準1と8</t>
  </si>
  <si>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</si>
  <si>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</si>
  <si>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</si>
  <si>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</si>
  <si>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</si>
  <si>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</si>
  <si>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</si>
  <si>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</si>
  <si>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</si>
  <si>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</si>
  <si>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</si>
  <si>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</si>
  <si>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基準1と4と5</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</si>
  <si>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</si>
  <si>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</si>
  <si>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</si>
  <si>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</si>
  <si>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</si>
  <si>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</si>
  <si>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</si>
  <si>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</si>
  <si>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</si>
  <si>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</si>
  <si>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</si>
  <si>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</si>
  <si>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</si>
  <si>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</si>
  <si>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</si>
  <si>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</si>
  <si>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</si>
  <si>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</si>
  <si>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</si>
  <si>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</si>
  <si>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</si>
  <si>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</si>
  <si>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</si>
  <si>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</si>
  <si>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</si>
  <si>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</si>
  <si>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</si>
  <si>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</si>
  <si>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</si>
  <si>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</si>
  <si>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</si>
  <si>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</si>
  <si>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</si>
  <si>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</si>
  <si>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</si>
  <si>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</si>
  <si>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</si>
  <si>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</si>
  <si>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</si>
  <si>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</si>
  <si>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</si>
  <si>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</si>
  <si>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</si>
  <si>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</si>
  <si>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</si>
  <si>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</si>
  <si>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</si>
  <si>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</si>
  <si>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</si>
  <si>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</si>
  <si>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</si>
  <si>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</si>
  <si>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</si>
  <si>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</si>
  <si>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</si>
  <si>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！違反です。基準8に従い対象薬剤製薬企業等の在籍者はデータ管理、統計・解析以外の特定役務には従事させることができません！</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</si>
  <si>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</si>
  <si>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</si>
  <si>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</si>
  <si>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</si>
  <si>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</si>
  <si>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</si>
  <si>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本研究について、対象薬剤製薬企業等から研究資金等の提供を受ける場合は、法第32条に基づき必要な契約を締結すること。</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</si>
  <si>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</si>
  <si>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</si>
  <si>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</si>
  <si>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</si>
  <si>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</si>
  <si>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</si>
  <si>
    <t>ver.3.1</t>
  </si>
  <si>
    <t>ver.3.1</t>
  </si>
  <si>
    <t>ver.3.1</t>
  </si>
  <si>
    <t>ver.3.1</t>
  </si>
  <si>
    <t>ver.3.1</t>
  </si>
  <si>
    <t>ver.3.1</t>
  </si>
  <si>
    <t>version</t>
  </si>
  <si>
    <t>修正箇所</t>
  </si>
  <si>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</si>
  <si>
    <t>ver.3.1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</si>
</sst>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s>
  <fonts count="127">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0"/>
      <color indexed="8"/>
      <name val="メイリオ"/>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sz val="10"/>
      <color indexed="10"/>
      <name val="メイリオ"/>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b/>
      <sz val="11"/>
      <color indexed="8"/>
      <name val="メイリオ"/>
      <family val="3"/>
    </font>
    <font>
      <sz val="16"/>
      <color indexed="8"/>
      <name val="ＭＳ Ｐゴシック"/>
      <family val="3"/>
    </font>
    <font>
      <b/>
      <sz val="16"/>
      <color indexed="8"/>
      <name val="メイリオ"/>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0"/>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sz val="10"/>
      <color rgb="FFFF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sz val="16"/>
      <color theme="1"/>
      <name val="Calibri"/>
      <family val="3"/>
    </font>
    <font>
      <b/>
      <sz val="11"/>
      <color theme="1"/>
      <name val="メイリオ"/>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thin"/>
      <right style="medium"/>
      <top style="medium"/>
      <bottom style="thin"/>
    </border>
    <border>
      <left style="medium"/>
      <right style="medium"/>
      <top/>
      <bottom/>
    </border>
    <border>
      <left style="medium"/>
      <right style="medium"/>
      <top style="thin"/>
      <bottom style="thin"/>
    </border>
    <border>
      <left style="thin"/>
      <right style="medium"/>
      <top style="thin"/>
      <bottom style="thin"/>
    </border>
    <border>
      <left/>
      <right/>
      <top style="thin"/>
      <bottom/>
    </border>
    <border>
      <left style="medium"/>
      <right style="medium"/>
      <top/>
      <bottom style="medium"/>
    </border>
    <border>
      <left style="medium"/>
      <right style="medium"/>
      <top style="thin"/>
      <bottom style="medium"/>
    </border>
    <border>
      <left style="thin"/>
      <right style="medium"/>
      <top style="thin"/>
      <bottom style="medium"/>
    </border>
    <border>
      <left/>
      <right/>
      <top/>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style="medium"/>
      <right style="medium"/>
      <top>
        <color indexed="63"/>
      </top>
      <bottom style="thin"/>
    </border>
    <border>
      <left style="thin"/>
      <right style="medium"/>
      <top>
        <color indexed="63"/>
      </top>
      <bottom style="thin"/>
    </border>
    <border>
      <left style="medium"/>
      <right/>
      <top style="medium"/>
      <bottom style="thin"/>
    </border>
    <border>
      <left style="medium"/>
      <right/>
      <top style="thin"/>
      <bottom style="thin"/>
    </border>
    <border>
      <left style="medium"/>
      <right/>
      <top style="thin"/>
      <bottom style="medium"/>
    </border>
    <border>
      <left style="medium"/>
      <right/>
      <top>
        <color indexed="63"/>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lignment/>
      <protection/>
    </xf>
    <xf numFmtId="0" fontId="0" fillId="0" borderId="0">
      <alignment vertical="center"/>
      <protection/>
    </xf>
    <xf numFmtId="0" fontId="101" fillId="32" borderId="0" applyNumberFormat="0" applyBorder="0" applyAlignment="0" applyProtection="0"/>
  </cellStyleXfs>
  <cellXfs count="672">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2" fillId="0" borderId="0" xfId="60" applyFont="1">
      <alignment/>
      <protection/>
    </xf>
    <xf numFmtId="0" fontId="102"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2" fillId="0" borderId="0" xfId="60" applyFont="1" applyAlignment="1">
      <alignment vertical="center"/>
      <protection/>
    </xf>
    <xf numFmtId="0" fontId="102"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2" fillId="0" borderId="0" xfId="60" applyFont="1" applyAlignment="1">
      <alignment vertical="center" wrapText="1"/>
      <protection/>
    </xf>
    <xf numFmtId="0" fontId="103"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4" fillId="0" borderId="0" xfId="61" applyFont="1">
      <alignment vertical="center"/>
      <protection/>
    </xf>
    <xf numFmtId="0" fontId="104" fillId="0" borderId="0" xfId="61" applyFont="1" applyAlignment="1">
      <alignment vertical="center" wrapText="1"/>
      <protection/>
    </xf>
    <xf numFmtId="0" fontId="104" fillId="0" borderId="0" xfId="61" applyFont="1" applyFill="1" applyBorder="1" applyAlignment="1">
      <alignment vertical="center" wrapText="1"/>
      <protection/>
    </xf>
    <xf numFmtId="0" fontId="104" fillId="0" borderId="12" xfId="61" applyFont="1" applyBorder="1" applyAlignment="1">
      <alignment horizontal="center" vertical="center"/>
      <protection/>
    </xf>
    <xf numFmtId="0" fontId="104" fillId="0" borderId="13" xfId="61" applyFont="1" applyBorder="1" applyAlignment="1">
      <alignment horizontal="center" vertical="center"/>
      <protection/>
    </xf>
    <xf numFmtId="0" fontId="104" fillId="0" borderId="14" xfId="61" applyFont="1" applyBorder="1" applyAlignment="1">
      <alignment horizontal="center" vertical="center" wrapText="1"/>
      <protection/>
    </xf>
    <xf numFmtId="0" fontId="104" fillId="0" borderId="11" xfId="61" applyFont="1" applyBorder="1" applyAlignment="1">
      <alignment vertical="center"/>
      <protection/>
    </xf>
    <xf numFmtId="0" fontId="104" fillId="7" borderId="15" xfId="61" applyFont="1" applyFill="1" applyBorder="1" applyAlignment="1">
      <alignment horizontal="center" vertical="center"/>
      <protection/>
    </xf>
    <xf numFmtId="0" fontId="104" fillId="7" borderId="16" xfId="61" applyFont="1" applyFill="1" applyBorder="1" applyAlignment="1">
      <alignment horizontal="left" vertical="center" wrapText="1"/>
      <protection/>
    </xf>
    <xf numFmtId="0" fontId="104" fillId="0" borderId="17" xfId="61" applyFont="1" applyBorder="1" applyAlignment="1">
      <alignment horizontal="center" vertical="center"/>
      <protection/>
    </xf>
    <xf numFmtId="0" fontId="104" fillId="7" borderId="18" xfId="61" applyFont="1" applyFill="1" applyBorder="1" applyAlignment="1">
      <alignment horizontal="center" vertical="center"/>
      <protection/>
    </xf>
    <xf numFmtId="0" fontId="104" fillId="7" borderId="19" xfId="61" applyFont="1" applyFill="1" applyBorder="1" applyAlignment="1">
      <alignment horizontal="left" vertical="center" wrapText="1"/>
      <protection/>
    </xf>
    <xf numFmtId="0" fontId="104" fillId="0" borderId="20" xfId="61" applyFont="1" applyBorder="1" applyAlignment="1">
      <alignment vertical="center"/>
      <protection/>
    </xf>
    <xf numFmtId="0" fontId="104" fillId="0" borderId="20" xfId="61" applyFont="1" applyBorder="1" applyAlignment="1">
      <alignment horizontal="left" vertical="center" wrapText="1"/>
      <protection/>
    </xf>
    <xf numFmtId="0" fontId="104" fillId="0" borderId="21" xfId="61" applyFont="1" applyBorder="1" applyAlignment="1">
      <alignment horizontal="center" vertical="center"/>
      <protection/>
    </xf>
    <xf numFmtId="0" fontId="104" fillId="7" borderId="22" xfId="61" applyFont="1" applyFill="1" applyBorder="1" applyAlignment="1">
      <alignment horizontal="center" vertical="center"/>
      <protection/>
    </xf>
    <xf numFmtId="0" fontId="104" fillId="7" borderId="23" xfId="61" applyFont="1" applyFill="1" applyBorder="1" applyAlignment="1">
      <alignment horizontal="left" vertical="center" wrapText="1"/>
      <protection/>
    </xf>
    <xf numFmtId="0" fontId="104" fillId="0" borderId="24" xfId="61" applyFont="1" applyBorder="1" applyAlignment="1">
      <alignment horizontal="left" vertical="center" wrapText="1"/>
      <protection/>
    </xf>
    <xf numFmtId="0" fontId="104" fillId="0" borderId="11" xfId="61" applyFont="1" applyBorder="1" applyAlignment="1">
      <alignment vertical="center" wrapText="1"/>
      <protection/>
    </xf>
    <xf numFmtId="0" fontId="104" fillId="0" borderId="11" xfId="61" applyFont="1" applyBorder="1">
      <alignment vertical="center"/>
      <protection/>
    </xf>
    <xf numFmtId="0" fontId="104" fillId="0" borderId="0" xfId="61" applyFont="1" applyFill="1" applyBorder="1" applyAlignment="1">
      <alignment horizontal="left" vertical="center" wrapText="1"/>
      <protection/>
    </xf>
    <xf numFmtId="0" fontId="104" fillId="6" borderId="11" xfId="61" applyFont="1" applyFill="1" applyBorder="1" applyAlignment="1">
      <alignment horizontal="center" vertical="center"/>
      <protection/>
    </xf>
    <xf numFmtId="0" fontId="103" fillId="0" borderId="0" xfId="0" applyFont="1" applyAlignment="1">
      <alignment horizontal="right" vertical="center"/>
    </xf>
    <xf numFmtId="0" fontId="105"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5"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06"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06" fillId="0" borderId="0" xfId="61" applyFont="1" applyProtection="1">
      <alignment vertical="center"/>
      <protection/>
    </xf>
    <xf numFmtId="0" fontId="107"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5"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58" fontId="18" fillId="0" borderId="11" xfId="61" applyNumberFormat="1" applyFont="1" applyBorder="1" applyAlignment="1" applyProtection="1">
      <alignment horizontal="left" vertical="center" indent="1"/>
      <protection locked="0"/>
    </xf>
    <xf numFmtId="0" fontId="108"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25" xfId="61" applyFont="1" applyFill="1" applyBorder="1" applyAlignment="1" applyProtection="1">
      <alignment horizontal="center" vertical="center" wrapText="1"/>
      <protection locked="0"/>
    </xf>
    <xf numFmtId="0" fontId="103"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5"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08" fillId="0" borderId="0" xfId="0" applyFont="1" applyAlignment="1">
      <alignment horizontal="left" vertical="center"/>
    </xf>
    <xf numFmtId="0" fontId="21" fillId="0" borderId="0" xfId="0" applyFont="1" applyAlignment="1">
      <alignment vertical="center"/>
    </xf>
    <xf numFmtId="0" fontId="103" fillId="0" borderId="0" xfId="0" applyFont="1" applyFill="1" applyBorder="1" applyAlignment="1">
      <alignment horizontal="center" vertical="center"/>
    </xf>
    <xf numFmtId="0" fontId="103"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5" fillId="0" borderId="0" xfId="0" applyFont="1" applyAlignment="1">
      <alignment horizontal="left" vertical="center"/>
    </xf>
    <xf numFmtId="0" fontId="103" fillId="0" borderId="0" xfId="0" applyFont="1" applyBorder="1" applyAlignment="1">
      <alignment horizontal="center" vertical="center"/>
    </xf>
    <xf numFmtId="0" fontId="17" fillId="6" borderId="10" xfId="0" applyFont="1" applyFill="1" applyBorder="1" applyAlignment="1">
      <alignment horizontal="center" vertical="center"/>
    </xf>
    <xf numFmtId="0" fontId="103" fillId="0" borderId="0" xfId="0" applyFont="1" applyBorder="1" applyAlignment="1">
      <alignment vertical="center"/>
    </xf>
    <xf numFmtId="0" fontId="0" fillId="0" borderId="0" xfId="0" applyFont="1" applyBorder="1" applyAlignment="1">
      <alignment horizontal="left" vertical="center"/>
    </xf>
    <xf numFmtId="0" fontId="108"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06" fillId="0" borderId="0" xfId="0" applyNumberFormat="1" applyFont="1" applyFill="1" applyBorder="1" applyAlignment="1">
      <alignment horizontal="left" vertical="center"/>
    </xf>
    <xf numFmtId="0" fontId="106" fillId="0" borderId="0" xfId="0" applyNumberFormat="1" applyFont="1" applyFill="1" applyBorder="1" applyAlignment="1">
      <alignment horizontal="center" vertical="center"/>
    </xf>
    <xf numFmtId="0" fontId="105"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07" fillId="0" borderId="0" xfId="0" applyFont="1" applyBorder="1" applyAlignment="1">
      <alignment horizontal="center" vertical="center"/>
    </xf>
    <xf numFmtId="0" fontId="18" fillId="0" borderId="11" xfId="0" applyFont="1" applyBorder="1" applyAlignment="1">
      <alignment horizontal="center" vertical="center" wrapText="1"/>
    </xf>
    <xf numFmtId="0" fontId="108" fillId="0" borderId="0" xfId="0" applyFont="1" applyBorder="1" applyAlignment="1">
      <alignment vertical="center" wrapText="1"/>
    </xf>
    <xf numFmtId="0" fontId="103" fillId="0" borderId="0" xfId="0" applyFont="1" applyBorder="1" applyAlignment="1">
      <alignment horizontal="left" vertical="center"/>
    </xf>
    <xf numFmtId="0" fontId="4" fillId="0" borderId="0" xfId="0" applyFont="1" applyFill="1" applyBorder="1" applyAlignment="1">
      <alignment horizontal="center" vertical="center"/>
    </xf>
    <xf numFmtId="0" fontId="106" fillId="0" borderId="0" xfId="0" applyFont="1" applyFill="1" applyBorder="1" applyAlignment="1">
      <alignment horizontal="center" vertical="center"/>
    </xf>
    <xf numFmtId="0" fontId="106"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09" fillId="0" borderId="0" xfId="0" applyFont="1" applyAlignment="1">
      <alignment horizontal="left" vertical="center"/>
    </xf>
    <xf numFmtId="0" fontId="106" fillId="0" borderId="0" xfId="0" applyFont="1" applyAlignment="1">
      <alignment horizontal="left" vertical="center"/>
    </xf>
    <xf numFmtId="0" fontId="106" fillId="0" borderId="0" xfId="0" applyFont="1" applyAlignment="1">
      <alignment vertical="center"/>
    </xf>
    <xf numFmtId="0" fontId="4" fillId="0" borderId="0" xfId="0" applyFont="1" applyBorder="1" applyAlignment="1">
      <alignment horizontal="left" vertical="center"/>
    </xf>
    <xf numFmtId="0" fontId="106" fillId="0" borderId="0" xfId="0" applyFont="1" applyBorder="1" applyAlignment="1">
      <alignment horizontal="left" vertical="center"/>
    </xf>
    <xf numFmtId="0" fontId="105" fillId="0" borderId="0" xfId="0" applyFont="1" applyAlignment="1">
      <alignment vertical="center" wrapText="1"/>
    </xf>
    <xf numFmtId="0" fontId="23" fillId="0" borderId="0" xfId="0" applyFont="1" applyBorder="1" applyAlignment="1">
      <alignment horizontal="right" vertical="center"/>
    </xf>
    <xf numFmtId="0" fontId="108" fillId="0" borderId="0" xfId="0" applyFont="1" applyBorder="1" applyAlignment="1">
      <alignment horizontal="center" vertical="center" wrapText="1"/>
    </xf>
    <xf numFmtId="0" fontId="15" fillId="0" borderId="0" xfId="0" applyFont="1" applyAlignment="1">
      <alignment vertical="center" wrapText="1"/>
    </xf>
    <xf numFmtId="0" fontId="103" fillId="0" borderId="26"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8" fillId="0" borderId="11" xfId="0" applyFont="1" applyBorder="1" applyAlignment="1" applyProtection="1">
      <alignment horizontal="center" vertical="center"/>
      <protection/>
    </xf>
    <xf numFmtId="0" fontId="103"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8" fillId="0" borderId="25" xfId="0" applyFont="1" applyBorder="1" applyAlignment="1" applyProtection="1">
      <alignment horizontal="center" vertical="center"/>
      <protection/>
    </xf>
    <xf numFmtId="0" fontId="108" fillId="0" borderId="26" xfId="0" applyFont="1" applyBorder="1" applyAlignment="1" applyProtection="1">
      <alignment horizontal="center" vertical="center"/>
      <protection/>
    </xf>
    <xf numFmtId="0" fontId="103" fillId="0" borderId="26" xfId="0" applyFont="1" applyBorder="1" applyAlignment="1" applyProtection="1">
      <alignment horizontal="center" vertical="center" wrapText="1"/>
      <protection locked="0"/>
    </xf>
    <xf numFmtId="0" fontId="110" fillId="0" borderId="27" xfId="0" applyFont="1" applyBorder="1" applyAlignment="1">
      <alignment horizontal="center" vertical="center"/>
    </xf>
    <xf numFmtId="0" fontId="108"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06" fillId="0" borderId="0" xfId="0" applyFont="1" applyFill="1" applyBorder="1" applyAlignment="1">
      <alignment horizontal="right" vertical="center" wrapText="1"/>
    </xf>
    <xf numFmtId="0" fontId="106" fillId="0" borderId="0" xfId="0" applyFont="1" applyBorder="1" applyAlignment="1">
      <alignment vertical="center"/>
    </xf>
    <xf numFmtId="0" fontId="106" fillId="0" borderId="0" xfId="0" applyFont="1" applyBorder="1" applyAlignment="1">
      <alignment vertical="center" wrapText="1"/>
    </xf>
    <xf numFmtId="0" fontId="103" fillId="0" borderId="27" xfId="0" applyFont="1" applyBorder="1" applyAlignment="1">
      <alignment horizontal="center" vertical="center" wrapText="1"/>
    </xf>
    <xf numFmtId="0" fontId="103" fillId="0" borderId="27" xfId="0" applyFont="1" applyBorder="1" applyAlignment="1">
      <alignment horizontal="center" vertical="center"/>
    </xf>
    <xf numFmtId="0" fontId="110" fillId="0" borderId="0" xfId="0" applyFont="1" applyFill="1" applyBorder="1" applyAlignment="1" applyProtection="1">
      <alignment horizontal="center" vertical="center" wrapText="1"/>
      <protection locked="0"/>
    </xf>
    <xf numFmtId="0" fontId="96"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10" fillId="0" borderId="0" xfId="0" applyNumberFormat="1" applyFont="1" applyFill="1" applyBorder="1" applyAlignment="1">
      <alignment horizontal="center" vertical="center"/>
    </xf>
    <xf numFmtId="0" fontId="108"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6" fillId="0" borderId="0" xfId="60" applyFont="1" applyAlignment="1">
      <alignment vertical="center"/>
      <protection/>
    </xf>
    <xf numFmtId="0" fontId="106" fillId="0" borderId="0" xfId="60" applyFont="1" applyFill="1" applyAlignment="1">
      <alignment vertical="center"/>
      <protection/>
    </xf>
    <xf numFmtId="0" fontId="108" fillId="0" borderId="0" xfId="60" applyFont="1" applyBorder="1" applyAlignment="1">
      <alignment horizontal="left" vertical="center" wrapText="1"/>
      <protection/>
    </xf>
    <xf numFmtId="0" fontId="103" fillId="0" borderId="0" xfId="60" applyFont="1" applyFill="1" applyAlignment="1">
      <alignment horizontal="left" vertical="center"/>
      <protection/>
    </xf>
    <xf numFmtId="0" fontId="106"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10" fillId="14" borderId="11" xfId="0" applyFont="1" applyFill="1" applyBorder="1" applyAlignment="1">
      <alignment horizontal="center" vertical="center"/>
    </xf>
    <xf numFmtId="0" fontId="22" fillId="0" borderId="0" xfId="60" applyFont="1" applyAlignment="1">
      <alignment/>
      <protection/>
    </xf>
    <xf numFmtId="0" fontId="102" fillId="0" borderId="11" xfId="60" applyFont="1" applyFill="1" applyBorder="1" applyAlignment="1">
      <alignment horizontal="center" vertical="center"/>
      <protection/>
    </xf>
    <xf numFmtId="0" fontId="102"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3" fillId="0" borderId="0" xfId="60" applyFont="1" applyAlignment="1">
      <alignment vertical="center"/>
      <protection/>
    </xf>
    <xf numFmtId="0" fontId="111"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06" fillId="0" borderId="0" xfId="60" applyFont="1" applyAlignment="1">
      <alignment horizontal="left" vertical="center"/>
      <protection/>
    </xf>
    <xf numFmtId="0" fontId="22" fillId="0" borderId="0" xfId="60" applyFont="1" applyBorder="1" applyAlignment="1">
      <alignment horizontal="left" vertical="center" wrapText="1"/>
      <protection/>
    </xf>
    <xf numFmtId="0" fontId="103" fillId="0" borderId="11" xfId="60" applyFont="1" applyBorder="1" applyAlignment="1">
      <alignment horizontal="center" vertical="center" wrapText="1"/>
      <protection/>
    </xf>
    <xf numFmtId="0" fontId="112" fillId="0" borderId="28" xfId="60" applyFont="1" applyBorder="1" applyAlignment="1">
      <alignment horizontal="left" vertical="center" wrapText="1"/>
      <protection/>
    </xf>
    <xf numFmtId="0" fontId="104" fillId="7" borderId="29" xfId="61" applyFont="1" applyFill="1" applyBorder="1" applyAlignment="1">
      <alignment horizontal="center" vertical="center"/>
      <protection/>
    </xf>
    <xf numFmtId="0" fontId="104" fillId="7" borderId="30" xfId="61" applyFont="1" applyFill="1" applyBorder="1" applyAlignment="1">
      <alignment horizontal="left" vertical="center" wrapText="1"/>
      <protection/>
    </xf>
    <xf numFmtId="0" fontId="104" fillId="0" borderId="18" xfId="61" applyFont="1" applyFill="1" applyBorder="1" applyAlignment="1">
      <alignment horizontal="center" vertical="center"/>
      <protection/>
    </xf>
    <xf numFmtId="0" fontId="104" fillId="0" borderId="22" xfId="61" applyFont="1" applyFill="1" applyBorder="1" applyAlignment="1">
      <alignment horizontal="center" vertical="center"/>
      <protection/>
    </xf>
    <xf numFmtId="0" fontId="104" fillId="0" borderId="29" xfId="61" applyFont="1" applyFill="1" applyBorder="1" applyAlignment="1">
      <alignment horizontal="center" vertical="center"/>
      <protection/>
    </xf>
    <xf numFmtId="0" fontId="104" fillId="7" borderId="31" xfId="61" applyFont="1" applyFill="1" applyBorder="1" applyAlignment="1">
      <alignment horizontal="center" vertical="center" wrapText="1"/>
      <protection/>
    </xf>
    <xf numFmtId="0" fontId="104" fillId="7" borderId="32" xfId="61" applyFont="1" applyFill="1" applyBorder="1" applyAlignment="1">
      <alignment horizontal="center" vertical="center" wrapText="1"/>
      <protection/>
    </xf>
    <xf numFmtId="0" fontId="104" fillId="7" borderId="33" xfId="61" applyFont="1" applyFill="1" applyBorder="1" applyAlignment="1">
      <alignment horizontal="center" vertical="center" wrapText="1"/>
      <protection/>
    </xf>
    <xf numFmtId="0" fontId="104" fillId="7" borderId="34" xfId="61" applyFont="1" applyFill="1" applyBorder="1" applyAlignment="1">
      <alignment horizontal="center" vertical="center" wrapText="1"/>
      <protection/>
    </xf>
    <xf numFmtId="0" fontId="103" fillId="0" borderId="0" xfId="0" applyFont="1" applyAlignment="1">
      <alignment vertical="center"/>
    </xf>
    <xf numFmtId="0" fontId="103" fillId="0" borderId="11" xfId="60" applyFont="1" applyBorder="1" applyAlignment="1">
      <alignment horizontal="left" vertical="center" wrapText="1"/>
      <protection/>
    </xf>
    <xf numFmtId="0" fontId="104" fillId="0" borderId="0" xfId="61" applyFont="1" applyFill="1" applyBorder="1" applyAlignment="1">
      <alignment horizontal="center" vertical="center"/>
      <protection/>
    </xf>
    <xf numFmtId="0" fontId="113" fillId="0" borderId="11" xfId="61" applyFont="1" applyBorder="1" applyAlignment="1">
      <alignment horizontal="left" vertical="center" wrapText="1"/>
      <protection/>
    </xf>
    <xf numFmtId="0" fontId="113" fillId="0" borderId="27" xfId="61" applyFont="1" applyBorder="1" applyAlignment="1">
      <alignment vertical="center" wrapText="1"/>
      <protection/>
    </xf>
    <xf numFmtId="0" fontId="8" fillId="0" borderId="24" xfId="60" applyFont="1" applyFill="1" applyBorder="1" applyAlignment="1">
      <alignment horizontal="right" vertical="center"/>
      <protection/>
    </xf>
    <xf numFmtId="0" fontId="114" fillId="0" borderId="0" xfId="0" applyFont="1" applyFill="1" applyBorder="1" applyAlignment="1">
      <alignment horizontal="center" vertical="center"/>
    </xf>
    <xf numFmtId="0" fontId="102" fillId="0" borderId="0" xfId="60" applyFont="1" applyAlignment="1">
      <alignment vertical="center"/>
      <protection/>
    </xf>
    <xf numFmtId="0" fontId="17" fillId="2" borderId="11" xfId="0" applyFont="1" applyFill="1" applyBorder="1" applyAlignment="1">
      <alignment horizontal="center" vertical="center" wrapText="1"/>
    </xf>
    <xf numFmtId="0" fontId="104" fillId="0" borderId="11" xfId="61" applyFont="1" applyBorder="1" applyAlignment="1">
      <alignment vertical="center"/>
      <protection/>
    </xf>
    <xf numFmtId="0" fontId="103" fillId="0" borderId="0" xfId="0" applyFont="1" applyBorder="1" applyAlignment="1">
      <alignment vertical="center"/>
    </xf>
    <xf numFmtId="0" fontId="106"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13" fillId="0" borderId="11" xfId="61" applyFont="1" applyBorder="1" applyAlignment="1">
      <alignment horizontal="left" vertical="center" wrapText="1"/>
      <protection/>
    </xf>
    <xf numFmtId="0" fontId="110" fillId="2" borderId="10" xfId="60" applyFont="1" applyFill="1" applyBorder="1" applyAlignment="1">
      <alignment horizontal="center" vertical="center"/>
      <protection/>
    </xf>
    <xf numFmtId="0" fontId="108" fillId="0" borderId="0" xfId="0" applyFont="1" applyBorder="1" applyAlignment="1">
      <alignment vertical="center" wrapText="1"/>
    </xf>
    <xf numFmtId="0" fontId="115" fillId="0" borderId="0" xfId="0" applyFont="1" applyFill="1" applyBorder="1" applyAlignment="1">
      <alignment horizontal="center" vertical="center"/>
    </xf>
    <xf numFmtId="0" fontId="108" fillId="0" borderId="28" xfId="0" applyFont="1" applyBorder="1" applyAlignment="1" applyProtection="1">
      <alignment horizontal="center" vertical="center"/>
      <protection/>
    </xf>
    <xf numFmtId="0" fontId="108" fillId="0" borderId="10" xfId="0" applyFont="1" applyFill="1" applyBorder="1" applyAlignment="1" applyProtection="1">
      <alignment horizontal="center" vertical="center" wrapText="1"/>
      <protection/>
    </xf>
    <xf numFmtId="0" fontId="108" fillId="0" borderId="11" xfId="0" applyFont="1" applyBorder="1" applyAlignment="1" applyProtection="1">
      <alignment horizontal="center" vertical="center" wrapText="1"/>
      <protection/>
    </xf>
    <xf numFmtId="0" fontId="108" fillId="0" borderId="10" xfId="0" applyFont="1" applyBorder="1" applyAlignment="1" applyProtection="1">
      <alignment horizontal="center" vertical="center" wrapText="1"/>
      <protection/>
    </xf>
    <xf numFmtId="0" fontId="108" fillId="0" borderId="25" xfId="0" applyFont="1" applyBorder="1" applyAlignment="1" applyProtection="1">
      <alignment horizontal="center" vertical="center" wrapText="1"/>
      <protection/>
    </xf>
    <xf numFmtId="0" fontId="108" fillId="0" borderId="35" xfId="0" applyFont="1" applyBorder="1" applyAlignment="1" applyProtection="1">
      <alignment horizontal="center" vertical="center" wrapText="1"/>
      <protection/>
    </xf>
    <xf numFmtId="0" fontId="108" fillId="0" borderId="26" xfId="0" applyFont="1" applyBorder="1" applyAlignment="1" applyProtection="1">
      <alignment horizontal="center" vertical="center" wrapText="1"/>
      <protection/>
    </xf>
    <xf numFmtId="0" fontId="108" fillId="0" borderId="28" xfId="0" applyFont="1" applyBorder="1" applyAlignment="1" applyProtection="1">
      <alignment horizontal="center" vertical="center" wrapText="1"/>
      <protection/>
    </xf>
    <xf numFmtId="0" fontId="111" fillId="0" borderId="26" xfId="0" applyFont="1" applyBorder="1" applyAlignment="1">
      <alignment horizontal="center" vertical="center" wrapText="1"/>
    </xf>
    <xf numFmtId="0" fontId="111" fillId="0" borderId="27" xfId="0" applyFont="1" applyBorder="1" applyAlignment="1">
      <alignment horizontal="center" vertical="center" wrapText="1"/>
    </xf>
    <xf numFmtId="0" fontId="102" fillId="0" borderId="0" xfId="60" applyFont="1" applyAlignment="1">
      <alignment horizontal="left" vertical="center" wrapText="1"/>
      <protection/>
    </xf>
    <xf numFmtId="49" fontId="102"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3" fillId="0" borderId="10" xfId="60" applyFont="1" applyBorder="1" applyAlignment="1">
      <alignment horizontal="center" vertical="center" wrapText="1"/>
      <protection/>
    </xf>
    <xf numFmtId="0" fontId="103" fillId="0" borderId="36" xfId="60" applyFont="1" applyBorder="1" applyAlignment="1">
      <alignment horizontal="center" vertical="center" wrapText="1"/>
      <protection/>
    </xf>
    <xf numFmtId="180" fontId="103" fillId="0" borderId="36" xfId="60" applyNumberFormat="1" applyFont="1" applyBorder="1" applyAlignment="1">
      <alignment horizontal="center" vertical="center" wrapText="1"/>
      <protection/>
    </xf>
    <xf numFmtId="0" fontId="103" fillId="0" borderId="11" xfId="0" applyFont="1" applyBorder="1" applyAlignment="1">
      <alignment horizontal="center" vertical="center" wrapText="1"/>
    </xf>
    <xf numFmtId="0" fontId="103"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103" fillId="34" borderId="28" xfId="0" applyFont="1" applyFill="1" applyBorder="1" applyAlignment="1">
      <alignment vertical="center" wrapText="1"/>
    </xf>
    <xf numFmtId="0" fontId="103" fillId="34" borderId="37" xfId="0" applyFont="1" applyFill="1" applyBorder="1" applyAlignment="1">
      <alignment vertical="center" wrapText="1"/>
    </xf>
    <xf numFmtId="0" fontId="103" fillId="34" borderId="38" xfId="0" applyFont="1" applyFill="1" applyBorder="1" applyAlignment="1">
      <alignment vertical="center" wrapText="1"/>
    </xf>
    <xf numFmtId="0" fontId="103" fillId="34" borderId="39" xfId="0" applyFont="1" applyFill="1" applyBorder="1" applyAlignment="1">
      <alignment vertical="center" wrapText="1"/>
    </xf>
    <xf numFmtId="0" fontId="103" fillId="34" borderId="35" xfId="0" applyFont="1" applyFill="1" applyBorder="1" applyAlignment="1">
      <alignment vertical="center" wrapText="1"/>
    </xf>
    <xf numFmtId="0" fontId="23" fillId="0" borderId="0" xfId="61" applyFont="1" applyAlignment="1" applyProtection="1">
      <alignment horizontal="center" vertical="center" wrapText="1"/>
      <protection/>
    </xf>
    <xf numFmtId="0" fontId="105"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25" xfId="61" applyFont="1" applyFill="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5"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6" fillId="0" borderId="0" xfId="0" applyFont="1" applyBorder="1" applyAlignment="1">
      <alignment horizontal="left" vertical="center" wrapText="1"/>
    </xf>
    <xf numFmtId="0" fontId="106" fillId="0" borderId="0" xfId="0" applyFont="1" applyBorder="1" applyAlignment="1">
      <alignment horizontal="center" vertical="center" wrapText="1"/>
    </xf>
    <xf numFmtId="0" fontId="112" fillId="0" borderId="11" xfId="60" applyFont="1" applyBorder="1" applyAlignment="1" applyProtection="1">
      <alignment horizontal="center" vertical="center" wrapText="1"/>
      <protection locked="0"/>
    </xf>
    <xf numFmtId="176" fontId="110" fillId="2" borderId="36" xfId="60" applyNumberFormat="1" applyFont="1" applyFill="1" applyBorder="1" applyAlignment="1">
      <alignment horizontal="center" vertical="center" wrapText="1"/>
      <protection/>
    </xf>
    <xf numFmtId="0" fontId="107" fillId="2" borderId="36" xfId="0" applyFont="1" applyFill="1" applyBorder="1" applyAlignment="1">
      <alignment vertical="center" wrapText="1"/>
    </xf>
    <xf numFmtId="176" fontId="116" fillId="2" borderId="36" xfId="60" applyNumberFormat="1" applyFont="1" applyFill="1" applyBorder="1" applyAlignment="1">
      <alignment horizontal="left" vertical="center" wrapText="1"/>
      <protection/>
    </xf>
    <xf numFmtId="176" fontId="116" fillId="2" borderId="27"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36" xfId="60" applyNumberFormat="1" applyFont="1" applyFill="1" applyBorder="1" applyAlignment="1">
      <alignment horizontal="center" vertical="center" wrapText="1"/>
      <protection/>
    </xf>
    <xf numFmtId="0" fontId="117" fillId="2" borderId="36" xfId="0" applyFont="1" applyFill="1" applyBorder="1" applyAlignment="1">
      <alignment vertical="center" wrapText="1"/>
    </xf>
    <xf numFmtId="176" fontId="29" fillId="2" borderId="36" xfId="60" applyNumberFormat="1" applyFont="1" applyFill="1" applyBorder="1" applyAlignment="1">
      <alignment horizontal="left" vertical="center" wrapText="1"/>
      <protection/>
    </xf>
    <xf numFmtId="176" fontId="29" fillId="2" borderId="27"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0" fontId="0" fillId="0" borderId="11" xfId="0" applyBorder="1" applyAlignment="1">
      <alignment vertical="center" wrapText="1"/>
    </xf>
    <xf numFmtId="0" fontId="0" fillId="35" borderId="11" xfId="0" applyFill="1" applyBorder="1" applyAlignment="1">
      <alignment vertical="center"/>
    </xf>
    <xf numFmtId="0" fontId="0" fillId="0" borderId="11" xfId="0" applyBorder="1" applyAlignment="1">
      <alignment horizontal="right" vertical="center"/>
    </xf>
    <xf numFmtId="31" fontId="2" fillId="0" borderId="10" xfId="60" applyNumberFormat="1" applyFont="1" applyFill="1" applyBorder="1" applyAlignment="1" applyProtection="1">
      <alignment horizontal="left" vertical="center" indent="2"/>
      <protection locked="0"/>
    </xf>
    <xf numFmtId="0" fontId="118" fillId="0" borderId="27" xfId="61" applyFont="1" applyBorder="1" applyAlignment="1" applyProtection="1">
      <alignment horizontal="left" vertical="center" indent="2"/>
      <protection locked="0"/>
    </xf>
    <xf numFmtId="0" fontId="2" fillId="0" borderId="0" xfId="60" applyFont="1" applyAlignment="1">
      <alignment horizontal="left" vertical="center" wrapText="1"/>
      <protection/>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9" fillId="0" borderId="20"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18" fillId="0" borderId="27" xfId="61" applyNumberFormat="1" applyFont="1" applyBorder="1" applyAlignment="1" applyProtection="1">
      <alignment horizontal="left" vertical="center" indent="2"/>
      <protection locked="0"/>
    </xf>
    <xf numFmtId="0" fontId="2" fillId="0" borderId="35" xfId="60" applyFont="1" applyFill="1" applyBorder="1" applyAlignment="1" applyProtection="1">
      <alignment horizontal="left" vertical="center" indent="2"/>
      <protection locked="0"/>
    </xf>
    <xf numFmtId="0" fontId="2" fillId="0" borderId="40" xfId="60" applyFont="1" applyFill="1" applyBorder="1" applyAlignment="1" applyProtection="1">
      <alignment horizontal="left" vertical="center" indent="2"/>
      <protection locked="0"/>
    </xf>
    <xf numFmtId="0" fontId="11" fillId="0" borderId="24" xfId="60" applyFont="1" applyFill="1" applyBorder="1" applyAlignment="1" applyProtection="1">
      <alignment horizontal="left" vertical="center" indent="1"/>
      <protection locked="0"/>
    </xf>
    <xf numFmtId="0" fontId="119" fillId="0" borderId="24" xfId="60" applyFont="1" applyBorder="1" applyAlignment="1" applyProtection="1">
      <alignment horizontal="left" vertical="center" indent="1"/>
      <protection locked="0"/>
    </xf>
    <xf numFmtId="0" fontId="21" fillId="0" borderId="0" xfId="0" applyFont="1" applyFill="1" applyBorder="1" applyAlignment="1">
      <alignment horizontal="right" vertical="center"/>
    </xf>
    <xf numFmtId="0" fontId="120" fillId="0" borderId="24" xfId="0" applyFont="1" applyBorder="1" applyAlignment="1">
      <alignment vertical="center"/>
    </xf>
    <xf numFmtId="0" fontId="22" fillId="0" borderId="0" xfId="0" applyFont="1" applyBorder="1" applyAlignment="1" applyProtection="1">
      <alignment vertical="center" wrapText="1"/>
      <protection locked="0"/>
    </xf>
    <xf numFmtId="0" fontId="121" fillId="0" borderId="0" xfId="0" applyFont="1" applyAlignment="1">
      <alignment vertical="center" wrapText="1"/>
    </xf>
    <xf numFmtId="0" fontId="121" fillId="0" borderId="24" xfId="0" applyFont="1" applyBorder="1" applyAlignment="1">
      <alignment vertical="center" wrapText="1"/>
    </xf>
    <xf numFmtId="0" fontId="2" fillId="0" borderId="28"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0" xfId="0" applyBorder="1" applyAlignment="1" applyProtection="1">
      <alignment vertical="center" wrapText="1"/>
      <protection locked="0"/>
    </xf>
    <xf numFmtId="0" fontId="17" fillId="2" borderId="10" xfId="0" applyFont="1" applyFill="1" applyBorder="1" applyAlignment="1">
      <alignment horizontal="center" vertical="center"/>
    </xf>
    <xf numFmtId="0" fontId="122" fillId="0" borderId="36" xfId="0" applyFont="1" applyBorder="1" applyAlignment="1">
      <alignment vertical="center"/>
    </xf>
    <xf numFmtId="0" fontId="0" fillId="0" borderId="27" xfId="0"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03" fillId="0" borderId="26" xfId="0" applyFont="1" applyBorder="1" applyAlignment="1">
      <alignment horizontal="center" vertical="center" wrapText="1"/>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110" fillId="0" borderId="11" xfId="0" applyFont="1" applyBorder="1" applyAlignment="1">
      <alignment vertical="center" wrapText="1"/>
    </xf>
    <xf numFmtId="0" fontId="96"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8" fillId="0" borderId="11" xfId="0" applyFont="1" applyBorder="1" applyAlignment="1">
      <alignment horizontal="center" vertical="center" wrapText="1"/>
    </xf>
    <xf numFmtId="0" fontId="118" fillId="0" borderId="11" xfId="0" applyFont="1" applyBorder="1" applyAlignment="1">
      <alignment horizontal="center" vertical="center" wrapText="1"/>
    </xf>
    <xf numFmtId="0" fontId="0" fillId="0" borderId="11" xfId="0" applyBorder="1" applyAlignment="1" applyProtection="1">
      <alignment vertical="center" wrapText="1"/>
      <protection locked="0"/>
    </xf>
    <xf numFmtId="0" fontId="103" fillId="0" borderId="11" xfId="0" applyFont="1" applyBorder="1" applyAlignment="1">
      <alignment vertical="center" wrapText="1"/>
    </xf>
    <xf numFmtId="0" fontId="0" fillId="0" borderId="11" xfId="0" applyBorder="1" applyAlignment="1">
      <alignment vertical="center" wrapText="1"/>
    </xf>
    <xf numFmtId="0" fontId="103"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8" fillId="0" borderId="11" xfId="0" applyFont="1" applyBorder="1" applyAlignment="1">
      <alignment vertical="center" wrapText="1"/>
    </xf>
    <xf numFmtId="0" fontId="103" fillId="0" borderId="26" xfId="0" applyFont="1" applyBorder="1" applyAlignment="1">
      <alignment vertical="center" wrapText="1"/>
    </xf>
    <xf numFmtId="0" fontId="103" fillId="0" borderId="25" xfId="0" applyFont="1" applyBorder="1" applyAlignment="1">
      <alignment vertical="center" wrapText="1"/>
    </xf>
    <xf numFmtId="0" fontId="103" fillId="0" borderId="25" xfId="0" applyFont="1" applyBorder="1" applyAlignment="1">
      <alignment horizontal="center" vertical="center" wrapText="1"/>
    </xf>
    <xf numFmtId="0" fontId="12" fillId="0" borderId="0" xfId="0" applyFont="1" applyFill="1" applyBorder="1" applyAlignment="1">
      <alignment horizontal="center" vertical="center"/>
    </xf>
    <xf numFmtId="176" fontId="18" fillId="0" borderId="10" xfId="0" applyNumberFormat="1" applyFont="1" applyFill="1" applyBorder="1" applyAlignment="1" applyProtection="1">
      <alignment horizontal="center" vertical="center"/>
      <protection locked="0"/>
    </xf>
    <xf numFmtId="0" fontId="0" fillId="0" borderId="27" xfId="0"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27" xfId="0" applyBorder="1" applyAlignment="1">
      <alignment vertical="center" wrapText="1"/>
    </xf>
    <xf numFmtId="0" fontId="18" fillId="0" borderId="10" xfId="0" applyFont="1" applyFill="1" applyBorder="1" applyAlignment="1" applyProtection="1">
      <alignment horizontal="center" vertical="center"/>
      <protection/>
    </xf>
    <xf numFmtId="0" fontId="103" fillId="0" borderId="0" xfId="0" applyFont="1" applyAlignment="1">
      <alignment vertical="center"/>
    </xf>
    <xf numFmtId="0" fontId="0" fillId="0" borderId="0" xfId="0" applyAlignment="1">
      <alignment vertical="center"/>
    </xf>
    <xf numFmtId="0" fontId="106" fillId="0" borderId="0" xfId="0" applyFont="1" applyFill="1" applyAlignment="1">
      <alignment vertical="center"/>
    </xf>
    <xf numFmtId="0" fontId="105" fillId="0" borderId="0" xfId="0" applyFont="1" applyAlignment="1">
      <alignment vertical="center"/>
    </xf>
    <xf numFmtId="0" fontId="17" fillId="0" borderId="26" xfId="61" applyFont="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5" fillId="0" borderId="26" xfId="61" applyFont="1" applyFill="1" applyBorder="1" applyAlignment="1" applyProtection="1">
      <alignment horizontal="center" vertical="center" wrapText="1"/>
      <protection/>
    </xf>
    <xf numFmtId="0" fontId="4" fillId="0" borderId="26" xfId="61" applyFont="1" applyFill="1" applyBorder="1" applyAlignment="1" applyProtection="1">
      <alignment horizontal="center" vertical="center" wrapText="1"/>
      <protection locked="0"/>
    </xf>
    <xf numFmtId="0" fontId="0" fillId="0" borderId="25" xfId="0" applyBorder="1" applyAlignment="1">
      <alignment vertical="center" wrapText="1"/>
    </xf>
    <xf numFmtId="0" fontId="18" fillId="0" borderId="28" xfId="61" applyFont="1" applyBorder="1" applyAlignment="1" applyProtection="1">
      <alignment vertical="center" wrapText="1"/>
      <protection/>
    </xf>
    <xf numFmtId="0" fontId="18" fillId="0" borderId="20" xfId="61" applyFont="1" applyBorder="1" applyAlignment="1" applyProtection="1">
      <alignment vertical="center" wrapText="1"/>
      <protection/>
    </xf>
    <xf numFmtId="0" fontId="18" fillId="0" borderId="38"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35" xfId="61" applyFont="1" applyBorder="1" applyAlignment="1" applyProtection="1">
      <alignment vertical="center" wrapText="1"/>
      <protection/>
    </xf>
    <xf numFmtId="0" fontId="15" fillId="0" borderId="24" xfId="61" applyFont="1" applyBorder="1" applyAlignment="1" applyProtection="1">
      <alignment vertical="center" wrapText="1"/>
      <protection/>
    </xf>
    <xf numFmtId="0" fontId="18" fillId="0" borderId="28" xfId="61" applyFont="1" applyBorder="1" applyAlignment="1" applyProtection="1">
      <alignment horizontal="left" vertical="center" wrapText="1"/>
      <protection/>
    </xf>
    <xf numFmtId="0" fontId="18" fillId="0" borderId="20" xfId="61" applyFont="1" applyBorder="1" applyAlignment="1" applyProtection="1">
      <alignment horizontal="left" vertical="center" wrapText="1"/>
      <protection/>
    </xf>
    <xf numFmtId="0" fontId="18" fillId="0" borderId="37" xfId="61" applyFont="1" applyBorder="1" applyAlignment="1" applyProtection="1">
      <alignment horizontal="left" vertical="center" wrapText="1"/>
      <protection/>
    </xf>
    <xf numFmtId="0" fontId="18" fillId="0" borderId="35" xfId="61" applyFont="1" applyBorder="1" applyAlignment="1" applyProtection="1">
      <alignment horizontal="left" vertical="center" wrapText="1"/>
      <protection/>
    </xf>
    <xf numFmtId="0" fontId="18" fillId="0" borderId="24" xfId="61" applyFont="1" applyBorder="1" applyAlignment="1" applyProtection="1">
      <alignment horizontal="left" vertical="center" wrapText="1"/>
      <protection/>
    </xf>
    <xf numFmtId="0" fontId="18" fillId="0" borderId="40" xfId="61" applyFont="1" applyBorder="1" applyAlignment="1" applyProtection="1">
      <alignment horizontal="left" vertical="center" wrapText="1"/>
      <protection/>
    </xf>
    <xf numFmtId="0" fontId="17" fillId="0" borderId="28"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37" xfId="61" applyFont="1" applyBorder="1" applyAlignment="1" applyProtection="1">
      <alignment horizontal="left" vertical="center" wrapText="1"/>
      <protection/>
    </xf>
    <xf numFmtId="0" fontId="17" fillId="0" borderId="38"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39" xfId="61" applyFont="1" applyBorder="1" applyAlignment="1" applyProtection="1">
      <alignment horizontal="left" vertical="center" wrapText="1"/>
      <protection/>
    </xf>
    <xf numFmtId="0" fontId="118" fillId="0" borderId="35" xfId="0" applyFont="1" applyBorder="1" applyAlignment="1">
      <alignment vertical="center" wrapText="1"/>
    </xf>
    <xf numFmtId="0" fontId="118" fillId="0" borderId="24" xfId="0" applyFont="1" applyBorder="1" applyAlignment="1">
      <alignment vertical="center" wrapText="1"/>
    </xf>
    <xf numFmtId="0" fontId="118" fillId="0" borderId="40" xfId="0" applyFont="1" applyBorder="1" applyAlignment="1">
      <alignment vertical="center" wrapText="1"/>
    </xf>
    <xf numFmtId="0" fontId="0" fillId="0" borderId="25" xfId="0" applyBorder="1" applyAlignment="1" applyProtection="1">
      <alignment vertical="center" wrapText="1"/>
      <protection locked="0"/>
    </xf>
    <xf numFmtId="0" fontId="15" fillId="0" borderId="25" xfId="61" applyFont="1" applyBorder="1" applyAlignment="1" applyProtection="1">
      <alignment horizontal="center" vertical="center" wrapText="1"/>
      <protection locked="0"/>
    </xf>
    <xf numFmtId="0" fontId="17" fillId="6" borderId="28" xfId="61" applyFont="1" applyFill="1" applyBorder="1" applyAlignment="1" applyProtection="1">
      <alignment horizontal="center" vertical="center" wrapText="1"/>
      <protection/>
    </xf>
    <xf numFmtId="0" fontId="0" fillId="0" borderId="20" xfId="61" applyBorder="1" applyAlignment="1">
      <alignment vertical="center" wrapText="1"/>
      <protection/>
    </xf>
    <xf numFmtId="0" fontId="0" fillId="0" borderId="37" xfId="61" applyBorder="1" applyAlignment="1">
      <alignment vertical="center" wrapText="1"/>
      <protection/>
    </xf>
    <xf numFmtId="0" fontId="0" fillId="0" borderId="38" xfId="61" applyBorder="1" applyAlignment="1">
      <alignment vertical="center" wrapText="1"/>
      <protection/>
    </xf>
    <xf numFmtId="0" fontId="0" fillId="0" borderId="0" xfId="61" applyAlignment="1">
      <alignment vertical="center" wrapText="1"/>
      <protection/>
    </xf>
    <xf numFmtId="0" fontId="0" fillId="0" borderId="39" xfId="61" applyBorder="1" applyAlignment="1">
      <alignment vertical="center" wrapText="1"/>
      <protection/>
    </xf>
    <xf numFmtId="0" fontId="0" fillId="0" borderId="35" xfId="61" applyBorder="1" applyAlignment="1">
      <alignment vertical="center" wrapText="1"/>
      <protection/>
    </xf>
    <xf numFmtId="0" fontId="0" fillId="0" borderId="24" xfId="61" applyBorder="1" applyAlignment="1">
      <alignment vertical="center" wrapText="1"/>
      <protection/>
    </xf>
    <xf numFmtId="0" fontId="0" fillId="0" borderId="40" xfId="61" applyBorder="1" applyAlignment="1">
      <alignment vertical="center" wrapText="1"/>
      <protection/>
    </xf>
    <xf numFmtId="0" fontId="17" fillId="6" borderId="10" xfId="61" applyFont="1" applyFill="1" applyBorder="1" applyAlignment="1" applyProtection="1">
      <alignment horizontal="center" vertical="center" wrapText="1"/>
      <protection/>
    </xf>
    <xf numFmtId="0" fontId="17" fillId="6" borderId="36" xfId="61" applyFont="1" applyFill="1" applyBorder="1" applyAlignment="1" applyProtection="1">
      <alignment horizontal="center" vertical="center" wrapText="1"/>
      <protection/>
    </xf>
    <xf numFmtId="0" fontId="17" fillId="6" borderId="27" xfId="61" applyFont="1" applyFill="1" applyBorder="1" applyAlignment="1" applyProtection="1">
      <alignment horizontal="center" vertical="center" wrapText="1"/>
      <protection/>
    </xf>
    <xf numFmtId="0" fontId="18" fillId="0" borderId="38"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39" xfId="61" applyFont="1" applyBorder="1" applyAlignment="1" applyProtection="1">
      <alignment horizontal="left" vertical="center" wrapText="1"/>
      <protection/>
    </xf>
    <xf numFmtId="0" fontId="17" fillId="0" borderId="25" xfId="61" applyFont="1" applyBorder="1" applyAlignment="1" applyProtection="1">
      <alignment horizontal="center" vertical="center" wrapText="1"/>
      <protection/>
    </xf>
    <xf numFmtId="0" fontId="17" fillId="0" borderId="10" xfId="61" applyFont="1" applyBorder="1" applyAlignment="1" applyProtection="1">
      <alignment vertical="center" wrapText="1"/>
      <protection/>
    </xf>
    <xf numFmtId="0" fontId="118" fillId="0" borderId="36" xfId="0" applyFont="1" applyBorder="1" applyAlignment="1">
      <alignment vertical="center" wrapText="1"/>
    </xf>
    <xf numFmtId="0" fontId="118" fillId="0" borderId="27" xfId="0" applyFont="1" applyBorder="1" applyAlignment="1">
      <alignment vertical="center" wrapText="1"/>
    </xf>
    <xf numFmtId="0" fontId="17" fillId="0" borderId="28"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38" xfId="61" applyFont="1" applyBorder="1" applyAlignment="1" applyProtection="1">
      <alignment vertical="center" wrapText="1"/>
      <protection/>
    </xf>
    <xf numFmtId="0" fontId="15" fillId="0" borderId="0" xfId="61" applyFont="1" applyAlignment="1" applyProtection="1">
      <alignment vertical="center" wrapText="1"/>
      <protection/>
    </xf>
    <xf numFmtId="0" fontId="4" fillId="0" borderId="41" xfId="61" applyFont="1" applyBorder="1" applyAlignment="1" applyProtection="1">
      <alignment horizontal="center" vertical="center" wrapText="1"/>
      <protection locked="0"/>
    </xf>
    <xf numFmtId="0" fontId="115" fillId="0" borderId="27" xfId="61" applyFont="1" applyBorder="1" applyAlignment="1">
      <alignment vertical="center" wrapText="1"/>
      <protection/>
    </xf>
    <xf numFmtId="0" fontId="17" fillId="6" borderId="35" xfId="61" applyFont="1" applyFill="1" applyBorder="1" applyAlignment="1" applyProtection="1">
      <alignment horizontal="center" vertical="center" wrapText="1"/>
      <protection/>
    </xf>
    <xf numFmtId="0" fontId="18" fillId="8" borderId="10" xfId="61" applyFont="1" applyFill="1" applyBorder="1" applyAlignment="1" applyProtection="1">
      <alignment horizontal="center" vertical="center" wrapText="1"/>
      <protection/>
    </xf>
    <xf numFmtId="0" fontId="18" fillId="8" borderId="36" xfId="61" applyFont="1" applyFill="1" applyBorder="1" applyAlignment="1" applyProtection="1">
      <alignment horizontal="center" vertical="center" wrapText="1"/>
      <protection/>
    </xf>
    <xf numFmtId="0" fontId="18" fillId="8" borderId="27" xfId="61" applyFont="1" applyFill="1" applyBorder="1" applyAlignment="1" applyProtection="1">
      <alignment horizontal="center" vertical="center" wrapText="1"/>
      <protection/>
    </xf>
    <xf numFmtId="0" fontId="118" fillId="0" borderId="25" xfId="0" applyFont="1" applyBorder="1" applyAlignment="1">
      <alignment horizontal="center" vertical="center" wrapText="1"/>
    </xf>
    <xf numFmtId="0" fontId="118" fillId="0" borderId="25" xfId="0" applyFont="1" applyBorder="1" applyAlignment="1">
      <alignment vertical="center" wrapText="1"/>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23" fillId="0" borderId="0" xfId="61" applyFont="1" applyAlignment="1">
      <alignment vertical="center"/>
      <protection/>
    </xf>
    <xf numFmtId="0" fontId="15" fillId="0" borderId="20" xfId="61" applyFont="1" applyBorder="1" applyAlignment="1">
      <alignment vertical="center" wrapText="1"/>
      <protection/>
    </xf>
    <xf numFmtId="0" fontId="15" fillId="0" borderId="37" xfId="61" applyFont="1" applyBorder="1" applyAlignment="1">
      <alignment vertical="center" wrapText="1"/>
      <protection/>
    </xf>
    <xf numFmtId="0" fontId="15" fillId="0" borderId="38" xfId="61" applyFont="1" applyBorder="1" applyAlignment="1">
      <alignment vertical="center" wrapText="1"/>
      <protection/>
    </xf>
    <xf numFmtId="0" fontId="15" fillId="0" borderId="0" xfId="61" applyFont="1" applyAlignment="1">
      <alignment vertical="center" wrapText="1"/>
      <protection/>
    </xf>
    <xf numFmtId="0" fontId="15" fillId="0" borderId="39" xfId="61" applyFont="1" applyBorder="1" applyAlignment="1">
      <alignment vertical="center" wrapText="1"/>
      <protection/>
    </xf>
    <xf numFmtId="0" fontId="15" fillId="0" borderId="35" xfId="61" applyFont="1" applyBorder="1" applyAlignment="1">
      <alignment vertical="center" wrapText="1"/>
      <protection/>
    </xf>
    <xf numFmtId="0" fontId="15" fillId="0" borderId="24" xfId="61" applyFont="1" applyBorder="1" applyAlignment="1">
      <alignment vertical="center" wrapText="1"/>
      <protection/>
    </xf>
    <xf numFmtId="0" fontId="15" fillId="0" borderId="40" xfId="61" applyFont="1" applyBorder="1" applyAlignment="1">
      <alignment vertical="center" wrapText="1"/>
      <protection/>
    </xf>
    <xf numFmtId="0" fontId="4" fillId="35" borderId="11" xfId="61" applyFont="1" applyFill="1" applyBorder="1" applyAlignment="1" applyProtection="1">
      <alignment horizontal="center" vertical="center" wrapText="1"/>
      <protection locked="0"/>
    </xf>
    <xf numFmtId="0" fontId="4" fillId="35" borderId="11" xfId="61" applyFont="1" applyFill="1" applyBorder="1" applyAlignment="1" applyProtection="1">
      <alignment horizontal="left" vertical="center" wrapText="1"/>
      <protection locked="0"/>
    </xf>
    <xf numFmtId="0" fontId="15" fillId="35" borderId="11" xfId="61" applyFont="1" applyFill="1" applyBorder="1" applyAlignment="1" applyProtection="1">
      <alignment vertical="center" wrapText="1"/>
      <protection locked="0"/>
    </xf>
    <xf numFmtId="0" fontId="4" fillId="35"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24"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24" xfId="61" applyFont="1" applyBorder="1" applyAlignment="1" applyProtection="1">
      <alignment horizontal="left" vertical="center"/>
      <protection/>
    </xf>
    <xf numFmtId="0" fontId="17" fillId="6" borderId="10" xfId="61" applyFont="1" applyFill="1" applyBorder="1" applyAlignment="1" applyProtection="1">
      <alignment horizontal="center" vertical="center"/>
      <protection/>
    </xf>
    <xf numFmtId="0" fontId="17" fillId="6" borderId="27" xfId="61" applyFont="1" applyFill="1" applyBorder="1" applyAlignment="1" applyProtection="1">
      <alignment horizontal="center" vertical="center"/>
      <protection/>
    </xf>
    <xf numFmtId="0" fontId="4" fillId="0" borderId="10" xfId="61" applyNumberFormat="1" applyFont="1" applyFill="1" applyBorder="1" applyAlignment="1" applyProtection="1">
      <alignment horizontal="center" vertical="center"/>
      <protection locked="0"/>
    </xf>
    <xf numFmtId="0" fontId="103" fillId="0" borderId="26" xfId="61" applyFont="1" applyBorder="1" applyAlignment="1" applyProtection="1">
      <alignment vertical="center" wrapText="1"/>
      <protection locked="0"/>
    </xf>
    <xf numFmtId="0" fontId="105" fillId="0" borderId="41" xfId="61" applyFont="1" applyBorder="1" applyAlignment="1" applyProtection="1">
      <alignment vertical="center" wrapText="1"/>
      <protection locked="0"/>
    </xf>
    <xf numFmtId="0" fontId="105" fillId="0" borderId="25"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36"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0" fillId="0" borderId="36" xfId="0" applyBorder="1" applyAlignment="1">
      <alignment vertical="center"/>
    </xf>
    <xf numFmtId="0" fontId="0" fillId="0" borderId="36" xfId="0" applyBorder="1" applyAlignment="1" applyProtection="1">
      <alignment vertical="center"/>
      <protection locked="0"/>
    </xf>
    <xf numFmtId="0" fontId="0" fillId="0" borderId="25" xfId="0" applyBorder="1" applyAlignment="1">
      <alignment horizontal="center" vertical="center"/>
    </xf>
    <xf numFmtId="0" fontId="22" fillId="0" borderId="20" xfId="61" applyNumberFormat="1" applyFont="1" applyFill="1" applyBorder="1" applyAlignment="1" applyProtection="1">
      <alignment horizontal="left"/>
      <protection/>
    </xf>
    <xf numFmtId="0" fontId="124" fillId="0" borderId="20" xfId="0" applyFont="1" applyBorder="1" applyAlignment="1">
      <alignment horizontal="left"/>
    </xf>
    <xf numFmtId="0" fontId="4" fillId="0" borderId="10" xfId="61" applyNumberFormat="1" applyFont="1" applyFill="1" applyBorder="1" applyAlignment="1" applyProtection="1">
      <alignment horizontal="left" vertical="center" wrapText="1"/>
      <protection/>
    </xf>
    <xf numFmtId="0" fontId="0" fillId="0" borderId="36" xfId="0" applyBorder="1" applyAlignment="1">
      <alignment horizontal="left" vertical="center" wrapText="1"/>
    </xf>
    <xf numFmtId="0" fontId="0" fillId="0" borderId="27" xfId="0" applyBorder="1" applyAlignment="1">
      <alignment horizontal="left" vertical="center" wrapText="1"/>
    </xf>
    <xf numFmtId="0" fontId="15" fillId="0" borderId="25" xfId="61" applyFont="1" applyFill="1" applyBorder="1" applyAlignment="1" applyProtection="1">
      <alignment horizontal="center" vertical="center" wrapText="1"/>
      <protection/>
    </xf>
    <xf numFmtId="0" fontId="20" fillId="0" borderId="28" xfId="61" applyFont="1" applyBorder="1" applyAlignment="1" applyProtection="1">
      <alignment vertical="center" wrapText="1"/>
      <protection/>
    </xf>
    <xf numFmtId="0" fontId="110" fillId="0" borderId="20" xfId="61" applyFont="1" applyBorder="1" applyAlignment="1" applyProtection="1">
      <alignment vertical="center" wrapText="1"/>
      <protection/>
    </xf>
    <xf numFmtId="0" fontId="110" fillId="0" borderId="20" xfId="61" applyFont="1" applyBorder="1" applyAlignment="1" applyProtection="1">
      <alignment vertical="center"/>
      <protection/>
    </xf>
    <xf numFmtId="0" fontId="20" fillId="0" borderId="38" xfId="61" applyFont="1" applyBorder="1" applyAlignment="1" applyProtection="1">
      <alignment vertical="center" wrapText="1"/>
      <protection/>
    </xf>
    <xf numFmtId="0" fontId="110" fillId="0" borderId="0" xfId="61" applyFont="1" applyBorder="1" applyAlignment="1" applyProtection="1">
      <alignment vertical="center" wrapText="1"/>
      <protection/>
    </xf>
    <xf numFmtId="0" fontId="110" fillId="0" borderId="0" xfId="61" applyFont="1" applyBorder="1" applyAlignment="1" applyProtection="1">
      <alignment vertical="center"/>
      <protection/>
    </xf>
    <xf numFmtId="0" fontId="125" fillId="0" borderId="35" xfId="61" applyFont="1" applyBorder="1" applyAlignment="1" applyProtection="1">
      <alignment vertical="center"/>
      <protection/>
    </xf>
    <xf numFmtId="0" fontId="125" fillId="0" borderId="24" xfId="61" applyFont="1" applyBorder="1" applyAlignment="1" applyProtection="1">
      <alignment vertical="center"/>
      <protection/>
    </xf>
    <xf numFmtId="0" fontId="16" fillId="0" borderId="28" xfId="61" applyFont="1" applyBorder="1" applyAlignment="1" applyProtection="1">
      <alignment horizontal="left" vertical="center" wrapText="1"/>
      <protection/>
    </xf>
    <xf numFmtId="0" fontId="103" fillId="0" borderId="20" xfId="61" applyFont="1" applyBorder="1" applyAlignment="1" applyProtection="1">
      <alignment horizontal="left" vertical="center" wrapText="1"/>
      <protection/>
    </xf>
    <xf numFmtId="0" fontId="103" fillId="0" borderId="37" xfId="61" applyFont="1" applyBorder="1" applyAlignment="1" applyProtection="1">
      <alignment horizontal="left" vertical="center" wrapText="1"/>
      <protection/>
    </xf>
    <xf numFmtId="0" fontId="103" fillId="0" borderId="35" xfId="61" applyFont="1" applyBorder="1" applyAlignment="1" applyProtection="1">
      <alignment horizontal="left" vertical="center" wrapText="1"/>
      <protection/>
    </xf>
    <xf numFmtId="0" fontId="103" fillId="0" borderId="24" xfId="61" applyFont="1" applyBorder="1" applyAlignment="1" applyProtection="1">
      <alignment horizontal="left" vertical="center" wrapText="1"/>
      <protection/>
    </xf>
    <xf numFmtId="0" fontId="103" fillId="0" borderId="40" xfId="61" applyFont="1" applyBorder="1" applyAlignment="1" applyProtection="1">
      <alignment horizontal="left" vertical="center" wrapText="1"/>
      <protection/>
    </xf>
    <xf numFmtId="0" fontId="110" fillId="0" borderId="28" xfId="61" applyFont="1" applyBorder="1" applyAlignment="1" applyProtection="1">
      <alignment horizontal="left" vertical="center" wrapText="1"/>
      <protection/>
    </xf>
    <xf numFmtId="0" fontId="110" fillId="0" borderId="20" xfId="61" applyFont="1" applyBorder="1" applyAlignment="1" applyProtection="1">
      <alignment horizontal="left" vertical="center" wrapText="1"/>
      <protection/>
    </xf>
    <xf numFmtId="0" fontId="110" fillId="0" borderId="37" xfId="61" applyFont="1" applyBorder="1" applyAlignment="1" applyProtection="1">
      <alignment horizontal="left" vertical="center" wrapText="1"/>
      <protection/>
    </xf>
    <xf numFmtId="0" fontId="110" fillId="0" borderId="38" xfId="61" applyFont="1" applyBorder="1" applyAlignment="1" applyProtection="1">
      <alignment horizontal="left" vertical="center" wrapText="1"/>
      <protection/>
    </xf>
    <xf numFmtId="0" fontId="110" fillId="0" borderId="0" xfId="61" applyFont="1" applyBorder="1" applyAlignment="1" applyProtection="1">
      <alignment horizontal="left" vertical="center" wrapText="1"/>
      <protection/>
    </xf>
    <xf numFmtId="0" fontId="110" fillId="0" borderId="39" xfId="61" applyFont="1" applyBorder="1" applyAlignment="1" applyProtection="1">
      <alignment horizontal="left" vertical="center" wrapText="1"/>
      <protection/>
    </xf>
    <xf numFmtId="0" fontId="0" fillId="0" borderId="35" xfId="0" applyBorder="1" applyAlignment="1">
      <alignment vertical="center"/>
    </xf>
    <xf numFmtId="0" fontId="0" fillId="0" borderId="24"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15" fillId="0" borderId="20" xfId="61" applyFont="1" applyBorder="1" applyAlignment="1" applyProtection="1">
      <alignment vertical="center"/>
      <protection/>
    </xf>
    <xf numFmtId="0" fontId="15" fillId="0" borderId="38" xfId="61" applyFont="1" applyBorder="1" applyAlignment="1" applyProtection="1">
      <alignment vertical="center"/>
      <protection/>
    </xf>
    <xf numFmtId="0" fontId="15" fillId="0" borderId="0" xfId="61" applyFont="1" applyAlignment="1" applyProtection="1">
      <alignment vertical="center"/>
      <protection/>
    </xf>
    <xf numFmtId="0" fontId="17" fillId="6" borderId="28" xfId="61" applyFont="1" applyFill="1" applyBorder="1" applyAlignment="1" applyProtection="1">
      <alignment horizontal="center" vertical="center"/>
      <protection/>
    </xf>
    <xf numFmtId="0" fontId="0" fillId="0" borderId="20" xfId="61" applyBorder="1" applyAlignment="1">
      <alignment vertical="center"/>
      <protection/>
    </xf>
    <xf numFmtId="0" fontId="0" fillId="0" borderId="37" xfId="61" applyBorder="1" applyAlignment="1">
      <alignment vertical="center"/>
      <protection/>
    </xf>
    <xf numFmtId="0" fontId="0" fillId="0" borderId="38" xfId="61" applyBorder="1" applyAlignment="1">
      <alignment vertical="center"/>
      <protection/>
    </xf>
    <xf numFmtId="0" fontId="0" fillId="0" borderId="0" xfId="61" applyAlignment="1">
      <alignment vertical="center"/>
      <protection/>
    </xf>
    <xf numFmtId="0" fontId="0" fillId="0" borderId="39" xfId="61" applyBorder="1" applyAlignment="1">
      <alignment vertical="center"/>
      <protection/>
    </xf>
    <xf numFmtId="0" fontId="0" fillId="0" borderId="35" xfId="61" applyBorder="1" applyAlignment="1">
      <alignment vertical="center"/>
      <protection/>
    </xf>
    <xf numFmtId="0" fontId="0" fillId="0" borderId="24" xfId="61" applyBorder="1" applyAlignment="1">
      <alignment vertical="center"/>
      <protection/>
    </xf>
    <xf numFmtId="0" fontId="0" fillId="0" borderId="40" xfId="61" applyBorder="1" applyAlignment="1">
      <alignment vertical="center"/>
      <protection/>
    </xf>
    <xf numFmtId="0" fontId="115" fillId="0" borderId="27" xfId="61" applyFont="1" applyBorder="1" applyAlignment="1">
      <alignment vertical="center"/>
      <protection/>
    </xf>
    <xf numFmtId="0" fontId="18" fillId="8" borderId="10" xfId="61" applyFont="1" applyFill="1" applyBorder="1" applyAlignment="1" applyProtection="1">
      <alignment horizontal="center" vertical="center"/>
      <protection/>
    </xf>
    <xf numFmtId="0" fontId="18" fillId="8" borderId="36" xfId="61" applyFont="1" applyFill="1" applyBorder="1" applyAlignment="1" applyProtection="1">
      <alignment horizontal="center" vertical="center"/>
      <protection/>
    </xf>
    <xf numFmtId="0" fontId="18" fillId="8" borderId="27" xfId="61" applyFont="1" applyFill="1" applyBorder="1" applyAlignment="1" applyProtection="1">
      <alignment horizontal="center" vertical="center"/>
      <protection/>
    </xf>
    <xf numFmtId="0" fontId="0" fillId="0" borderId="27" xfId="0" applyBorder="1" applyAlignment="1">
      <alignment horizontal="center" vertical="center"/>
    </xf>
    <xf numFmtId="0" fontId="103" fillId="0" borderId="10" xfId="0" applyNumberFormat="1" applyFont="1" applyFill="1" applyBorder="1" applyAlignment="1">
      <alignment horizontal="center" vertical="center"/>
    </xf>
    <xf numFmtId="0" fontId="110" fillId="14" borderId="10" xfId="0" applyNumberFormat="1" applyFont="1" applyFill="1" applyBorder="1" applyAlignment="1">
      <alignment horizontal="center" vertical="center"/>
    </xf>
    <xf numFmtId="0" fontId="108" fillId="8" borderId="10" xfId="0" applyFont="1" applyFill="1" applyBorder="1" applyAlignment="1">
      <alignment horizontal="center" vertical="center" wrapText="1"/>
    </xf>
    <xf numFmtId="0" fontId="108" fillId="8" borderId="36" xfId="0" applyFont="1" applyFill="1" applyBorder="1" applyAlignment="1">
      <alignment horizontal="center" vertical="center" wrapText="1"/>
    </xf>
    <xf numFmtId="0" fontId="0" fillId="8" borderId="36" xfId="0" applyFill="1" applyBorder="1" applyAlignment="1">
      <alignment horizontal="center" vertical="center" wrapText="1"/>
    </xf>
    <xf numFmtId="0" fontId="0" fillId="8" borderId="27" xfId="0" applyFill="1" applyBorder="1" applyAlignment="1">
      <alignment horizontal="center" vertical="center" wrapText="1"/>
    </xf>
    <xf numFmtId="0" fontId="110" fillId="6" borderId="26" xfId="0" applyFont="1" applyFill="1" applyBorder="1" applyAlignment="1">
      <alignment horizontal="center" vertical="center" wrapText="1"/>
    </xf>
    <xf numFmtId="0" fontId="110" fillId="6" borderId="11" xfId="0" applyFont="1" applyFill="1" applyBorder="1" applyAlignment="1">
      <alignment horizontal="center" vertical="center" wrapText="1"/>
    </xf>
    <xf numFmtId="0" fontId="111" fillId="0" borderId="10" xfId="0" applyFont="1" applyFill="1" applyBorder="1" applyAlignment="1" applyProtection="1">
      <alignment horizontal="center" vertical="center" wrapText="1"/>
      <protection locked="0"/>
    </xf>
    <xf numFmtId="0" fontId="111" fillId="0" borderId="36" xfId="0" applyFont="1" applyFill="1" applyBorder="1" applyAlignment="1" applyProtection="1">
      <alignment horizontal="center" vertical="center" wrapText="1"/>
      <protection locked="0"/>
    </xf>
    <xf numFmtId="0" fontId="106" fillId="0" borderId="10" xfId="0" applyFont="1" applyFill="1" applyBorder="1" applyAlignment="1">
      <alignment horizontal="left" vertical="center" wrapText="1"/>
    </xf>
    <xf numFmtId="0" fontId="0" fillId="0" borderId="36" xfId="0" applyBorder="1" applyAlignment="1">
      <alignment vertical="center" wrapText="1"/>
    </xf>
    <xf numFmtId="0" fontId="106" fillId="0" borderId="10" xfId="0" applyFont="1" applyFill="1" applyBorder="1" applyAlignment="1">
      <alignment horizontal="center" vertical="center" wrapText="1"/>
    </xf>
    <xf numFmtId="0" fontId="106" fillId="0" borderId="36" xfId="0" applyFont="1" applyFill="1" applyBorder="1" applyAlignment="1">
      <alignment horizontal="center" vertical="center" wrapText="1"/>
    </xf>
    <xf numFmtId="0" fontId="110" fillId="6" borderId="28" xfId="0" applyFont="1" applyFill="1" applyBorder="1" applyAlignment="1">
      <alignment horizontal="center" vertical="center" wrapText="1"/>
    </xf>
    <xf numFmtId="0" fontId="115" fillId="0" borderId="20" xfId="0" applyFont="1" applyBorder="1" applyAlignment="1">
      <alignment vertical="center" wrapText="1"/>
    </xf>
    <xf numFmtId="0" fontId="115" fillId="0" borderId="37" xfId="0" applyFont="1" applyBorder="1" applyAlignment="1">
      <alignment vertical="center" wrapText="1"/>
    </xf>
    <xf numFmtId="0" fontId="115" fillId="0" borderId="38" xfId="0" applyFont="1" applyBorder="1" applyAlignment="1">
      <alignment vertical="center" wrapText="1"/>
    </xf>
    <xf numFmtId="0" fontId="115" fillId="0" borderId="0" xfId="0" applyFont="1" applyBorder="1" applyAlignment="1">
      <alignment vertical="center" wrapText="1"/>
    </xf>
    <xf numFmtId="0" fontId="115" fillId="0" borderId="39" xfId="0" applyFont="1" applyBorder="1" applyAlignment="1">
      <alignment vertical="center" wrapText="1"/>
    </xf>
    <xf numFmtId="0" fontId="115" fillId="0" borderId="35" xfId="0" applyFont="1" applyBorder="1" applyAlignment="1">
      <alignment vertical="center" wrapText="1"/>
    </xf>
    <xf numFmtId="0" fontId="115" fillId="0" borderId="24" xfId="0" applyFont="1" applyBorder="1" applyAlignment="1">
      <alignment vertical="center" wrapText="1"/>
    </xf>
    <xf numFmtId="0" fontId="115" fillId="0" borderId="40" xfId="0" applyFont="1" applyBorder="1" applyAlignment="1">
      <alignment vertical="center" wrapText="1"/>
    </xf>
    <xf numFmtId="0" fontId="110" fillId="6" borderId="41" xfId="0" applyFont="1" applyFill="1" applyBorder="1" applyAlignment="1">
      <alignment horizontal="center" vertical="center" wrapText="1"/>
    </xf>
    <xf numFmtId="0" fontId="110" fillId="6" borderId="25" xfId="0" applyFont="1" applyFill="1" applyBorder="1" applyAlignment="1">
      <alignment horizontal="center" vertical="center" wrapText="1"/>
    </xf>
    <xf numFmtId="0" fontId="115" fillId="6" borderId="41" xfId="0" applyFont="1" applyFill="1" applyBorder="1" applyAlignment="1">
      <alignment horizontal="center" vertical="center" wrapText="1"/>
    </xf>
    <xf numFmtId="0" fontId="115" fillId="6" borderId="25" xfId="0" applyFont="1" applyFill="1" applyBorder="1" applyAlignment="1">
      <alignment horizontal="center" vertical="center" wrapText="1"/>
    </xf>
    <xf numFmtId="0" fontId="17" fillId="0" borderId="28" xfId="0" applyFont="1" applyBorder="1" applyAlignment="1">
      <alignment vertical="center" wrapText="1"/>
    </xf>
    <xf numFmtId="0" fontId="18" fillId="0" borderId="20" xfId="0" applyFont="1" applyBorder="1" applyAlignment="1">
      <alignment vertical="center" wrapText="1"/>
    </xf>
    <xf numFmtId="0" fontId="18" fillId="0" borderId="37" xfId="0" applyFont="1" applyBorder="1" applyAlignment="1">
      <alignment vertical="center" wrapText="1"/>
    </xf>
    <xf numFmtId="0" fontId="18" fillId="0" borderId="35" xfId="0" applyFont="1" applyBorder="1" applyAlignment="1">
      <alignment vertical="center" wrapText="1"/>
    </xf>
    <xf numFmtId="0" fontId="18" fillId="0" borderId="24" xfId="0" applyFont="1" applyBorder="1" applyAlignment="1">
      <alignment vertical="center" wrapText="1"/>
    </xf>
    <xf numFmtId="0" fontId="18" fillId="0" borderId="40" xfId="0" applyFont="1" applyBorder="1" applyAlignment="1">
      <alignment vertical="center" wrapText="1"/>
    </xf>
    <xf numFmtId="0" fontId="110" fillId="6" borderId="28" xfId="0" applyFont="1" applyFill="1" applyBorder="1" applyAlignment="1">
      <alignment horizontal="center" vertical="center"/>
    </xf>
    <xf numFmtId="0" fontId="115" fillId="0" borderId="20" xfId="0" applyFont="1" applyBorder="1" applyAlignment="1">
      <alignment vertical="center"/>
    </xf>
    <xf numFmtId="0" fontId="115" fillId="0" borderId="37" xfId="0" applyFont="1" applyBorder="1" applyAlignment="1">
      <alignment vertical="center"/>
    </xf>
    <xf numFmtId="0" fontId="115" fillId="0" borderId="38" xfId="0" applyFont="1" applyBorder="1" applyAlignment="1">
      <alignment vertical="center"/>
    </xf>
    <xf numFmtId="0" fontId="115" fillId="0" borderId="0" xfId="0" applyFont="1" applyAlignment="1">
      <alignment vertical="center"/>
    </xf>
    <xf numFmtId="0" fontId="115" fillId="0" borderId="39" xfId="0" applyFont="1" applyBorder="1" applyAlignment="1">
      <alignment vertical="center"/>
    </xf>
    <xf numFmtId="0" fontId="115" fillId="0" borderId="35" xfId="0" applyFont="1" applyBorder="1" applyAlignment="1">
      <alignment vertical="center"/>
    </xf>
    <xf numFmtId="0" fontId="115" fillId="0" borderId="24" xfId="0" applyFont="1" applyBorder="1" applyAlignment="1">
      <alignment vertical="center"/>
    </xf>
    <xf numFmtId="0" fontId="115" fillId="0" borderId="40" xfId="0" applyFont="1" applyBorder="1" applyAlignment="1">
      <alignment vertical="center"/>
    </xf>
    <xf numFmtId="0" fontId="18" fillId="0" borderId="37" xfId="0" applyFont="1" applyBorder="1" applyAlignment="1">
      <alignment vertical="center"/>
    </xf>
    <xf numFmtId="0" fontId="118" fillId="0" borderId="35" xfId="0" applyFont="1" applyBorder="1" applyAlignment="1">
      <alignment vertical="center"/>
    </xf>
    <xf numFmtId="0" fontId="118" fillId="0" borderId="24" xfId="0" applyFont="1" applyBorder="1" applyAlignment="1">
      <alignment vertical="center"/>
    </xf>
    <xf numFmtId="0" fontId="118" fillId="0" borderId="40" xfId="0" applyFont="1" applyBorder="1" applyAlignment="1">
      <alignment vertical="center"/>
    </xf>
    <xf numFmtId="0" fontId="17" fillId="0" borderId="28" xfId="0" applyFont="1" applyBorder="1" applyAlignment="1">
      <alignment horizontal="left" vertical="center" wrapText="1"/>
    </xf>
    <xf numFmtId="0" fontId="18" fillId="0" borderId="2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Border="1" applyAlignment="1">
      <alignment horizontal="left" vertical="center" wrapText="1"/>
    </xf>
    <xf numFmtId="0" fontId="18" fillId="0" borderId="24" xfId="0" applyFont="1" applyBorder="1" applyAlignment="1">
      <alignment horizontal="left" vertical="center" wrapText="1"/>
    </xf>
    <xf numFmtId="0" fontId="18" fillId="0" borderId="40" xfId="0" applyFont="1" applyBorder="1" applyAlignment="1">
      <alignment horizontal="left" vertical="center" wrapText="1"/>
    </xf>
    <xf numFmtId="0" fontId="111" fillId="0" borderId="28" xfId="0" applyFont="1" applyFill="1" applyBorder="1" applyAlignment="1" applyProtection="1">
      <alignment horizontal="center" vertical="center" wrapText="1"/>
      <protection locked="0"/>
    </xf>
    <xf numFmtId="0" fontId="111" fillId="0" borderId="20" xfId="0" applyFont="1" applyFill="1" applyBorder="1" applyAlignment="1" applyProtection="1">
      <alignment horizontal="center" vertical="center" wrapText="1"/>
      <protection locked="0"/>
    </xf>
    <xf numFmtId="0" fontId="0" fillId="0" borderId="37" xfId="0" applyBorder="1" applyAlignment="1">
      <alignment vertical="center" wrapText="1"/>
    </xf>
    <xf numFmtId="0" fontId="18" fillId="0" borderId="35" xfId="0" applyFont="1" applyBorder="1" applyAlignment="1">
      <alignment vertical="center"/>
    </xf>
    <xf numFmtId="0" fontId="18" fillId="0" borderId="24" xfId="0" applyFont="1" applyBorder="1" applyAlignment="1">
      <alignment vertical="center"/>
    </xf>
    <xf numFmtId="0" fontId="18" fillId="0" borderId="40" xfId="0" applyFont="1" applyBorder="1" applyAlignment="1">
      <alignment vertical="center"/>
    </xf>
    <xf numFmtId="0" fontId="26" fillId="0" borderId="0" xfId="0" applyFont="1" applyAlignment="1">
      <alignment horizontal="left" vertical="center"/>
    </xf>
    <xf numFmtId="0" fontId="25" fillId="0" borderId="0" xfId="0" applyFont="1" applyAlignment="1">
      <alignment horizontal="left" vertical="center"/>
    </xf>
    <xf numFmtId="0" fontId="103" fillId="0" borderId="0" xfId="0" applyFont="1" applyBorder="1" applyAlignment="1">
      <alignment horizontal="left" vertical="center" wrapText="1"/>
    </xf>
    <xf numFmtId="0" fontId="0" fillId="0" borderId="0" xfId="0" applyAlignment="1">
      <alignment vertical="center" wrapText="1"/>
    </xf>
    <xf numFmtId="0" fontId="0" fillId="0" borderId="24" xfId="0" applyBorder="1" applyAlignment="1">
      <alignment vertical="center" wrapText="1"/>
    </xf>
    <xf numFmtId="0" fontId="103" fillId="0" borderId="28" xfId="0" applyFont="1" applyBorder="1" applyAlignment="1" applyProtection="1">
      <alignment vertical="center" wrapText="1"/>
      <protection locked="0"/>
    </xf>
    <xf numFmtId="0" fontId="103" fillId="0" borderId="20" xfId="0" applyFont="1" applyBorder="1" applyAlignment="1" applyProtection="1">
      <alignment vertical="center" wrapText="1"/>
      <protection locked="0"/>
    </xf>
    <xf numFmtId="0" fontId="103" fillId="0" borderId="37" xfId="0" applyFont="1" applyBorder="1" applyAlignment="1" applyProtection="1">
      <alignment vertical="center" wrapText="1"/>
      <protection locked="0"/>
    </xf>
    <xf numFmtId="0" fontId="103" fillId="0" borderId="38" xfId="0" applyFont="1" applyBorder="1" applyAlignment="1" applyProtection="1">
      <alignment vertical="center" wrapText="1"/>
      <protection locked="0"/>
    </xf>
    <xf numFmtId="0" fontId="103" fillId="0" borderId="0" xfId="0" applyFont="1" applyBorder="1" applyAlignment="1" applyProtection="1">
      <alignment vertical="center" wrapText="1"/>
      <protection locked="0"/>
    </xf>
    <xf numFmtId="0" fontId="103" fillId="0" borderId="39" xfId="0" applyFont="1" applyBorder="1" applyAlignment="1" applyProtection="1">
      <alignment vertical="center" wrapText="1"/>
      <protection locked="0"/>
    </xf>
    <xf numFmtId="0" fontId="103" fillId="0" borderId="35" xfId="0" applyFont="1" applyBorder="1" applyAlignment="1" applyProtection="1">
      <alignment vertical="center" wrapText="1"/>
      <protection locked="0"/>
    </xf>
    <xf numFmtId="0" fontId="103" fillId="0" borderId="24" xfId="0" applyFont="1" applyBorder="1" applyAlignment="1" applyProtection="1">
      <alignment vertical="center" wrapText="1"/>
      <protection locked="0"/>
    </xf>
    <xf numFmtId="0" fontId="103" fillId="0" borderId="40"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27" xfId="0" applyFont="1" applyFill="1" applyBorder="1" applyAlignment="1">
      <alignment horizontal="center" vertical="center"/>
    </xf>
    <xf numFmtId="0" fontId="103" fillId="0" borderId="28" xfId="0" applyFont="1" applyBorder="1" applyAlignment="1">
      <alignment horizontal="left" vertical="center" wrapText="1"/>
    </xf>
    <xf numFmtId="0" fontId="103" fillId="0" borderId="20" xfId="0" applyFont="1" applyBorder="1" applyAlignment="1">
      <alignment vertical="center" wrapText="1"/>
    </xf>
    <xf numFmtId="0" fontId="103" fillId="0" borderId="37" xfId="0" applyFont="1" applyBorder="1" applyAlignment="1">
      <alignment vertical="center" wrapText="1"/>
    </xf>
    <xf numFmtId="0" fontId="103" fillId="0" borderId="38" xfId="0" applyFont="1" applyBorder="1" applyAlignment="1">
      <alignment vertical="center" wrapText="1"/>
    </xf>
    <xf numFmtId="0" fontId="103" fillId="0" borderId="0" xfId="0" applyFont="1" applyBorder="1" applyAlignment="1">
      <alignment vertical="center" wrapText="1"/>
    </xf>
    <xf numFmtId="0" fontId="103" fillId="0" borderId="39" xfId="0" applyFont="1" applyBorder="1" applyAlignment="1">
      <alignment vertical="center" wrapText="1"/>
    </xf>
    <xf numFmtId="0" fontId="103" fillId="0" borderId="35" xfId="0" applyFont="1" applyBorder="1" applyAlignment="1">
      <alignment vertical="center" wrapText="1"/>
    </xf>
    <xf numFmtId="0" fontId="103" fillId="0" borderId="24" xfId="0" applyFont="1" applyBorder="1" applyAlignment="1">
      <alignment vertical="center" wrapText="1"/>
    </xf>
    <xf numFmtId="0" fontId="103" fillId="0" borderId="40" xfId="0" applyFont="1" applyBorder="1" applyAlignment="1">
      <alignment vertical="center" wrapText="1"/>
    </xf>
    <xf numFmtId="0" fontId="22" fillId="0" borderId="24"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23" fillId="6" borderId="27" xfId="0" applyFont="1" applyFill="1" applyBorder="1" applyAlignment="1">
      <alignment horizontal="center" vertical="center"/>
    </xf>
    <xf numFmtId="0" fontId="103" fillId="0" borderId="10"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18"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176" fontId="103" fillId="0" borderId="10" xfId="0" applyNumberFormat="1" applyFont="1" applyBorder="1" applyAlignment="1" applyProtection="1">
      <alignment horizontal="center" vertical="center"/>
      <protection locked="0"/>
    </xf>
    <xf numFmtId="176" fontId="0" fillId="0" borderId="36"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0" fontId="108"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10" fillId="6" borderId="10" xfId="0" applyFont="1" applyFill="1" applyBorder="1" applyAlignment="1" applyProtection="1">
      <alignment horizontal="center" vertical="center"/>
      <protection locked="0"/>
    </xf>
    <xf numFmtId="0" fontId="96" fillId="6" borderId="27" xfId="0" applyFont="1" applyFill="1" applyBorder="1" applyAlignment="1">
      <alignment horizontal="center" vertical="center"/>
    </xf>
    <xf numFmtId="0" fontId="103" fillId="0" borderId="10"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06" fillId="0" borderId="10" xfId="0" applyFont="1" applyFill="1" applyBorder="1" applyAlignment="1">
      <alignment horizontal="left" vertical="center"/>
    </xf>
    <xf numFmtId="0" fontId="110" fillId="0" borderId="0" xfId="0" applyFont="1" applyFill="1" applyBorder="1" applyAlignment="1">
      <alignment horizontal="center" vertical="center" wrapText="1"/>
    </xf>
    <xf numFmtId="0" fontId="115" fillId="0" borderId="0" xfId="0" applyFont="1" applyFill="1" applyBorder="1" applyAlignment="1">
      <alignment horizontal="center" vertical="center"/>
    </xf>
    <xf numFmtId="0" fontId="110" fillId="6" borderId="10" xfId="0" applyFont="1" applyFill="1" applyBorder="1" applyAlignment="1" applyProtection="1">
      <alignment horizontal="center" vertical="center" wrapText="1"/>
      <protection locked="0"/>
    </xf>
    <xf numFmtId="0" fontId="108" fillId="8" borderId="10" xfId="0" applyFont="1" applyFill="1" applyBorder="1" applyAlignment="1">
      <alignment horizontal="center" vertical="center"/>
    </xf>
    <xf numFmtId="0" fontId="108" fillId="8" borderId="36" xfId="0" applyFont="1" applyFill="1" applyBorder="1" applyAlignment="1">
      <alignment horizontal="center" vertical="center"/>
    </xf>
    <xf numFmtId="0" fontId="0" fillId="8" borderId="36" xfId="0" applyFill="1" applyBorder="1" applyAlignment="1">
      <alignment horizontal="center" vertical="center"/>
    </xf>
    <xf numFmtId="0" fontId="0" fillId="8" borderId="27" xfId="0" applyFill="1" applyBorder="1" applyAlignment="1">
      <alignment horizontal="center" vertical="center"/>
    </xf>
    <xf numFmtId="0" fontId="115" fillId="0" borderId="0" xfId="0" applyFont="1" applyBorder="1" applyAlignment="1">
      <alignment vertical="center"/>
    </xf>
    <xf numFmtId="0" fontId="0" fillId="0" borderId="37" xfId="0" applyBorder="1" applyAlignment="1">
      <alignment vertical="center"/>
    </xf>
    <xf numFmtId="0" fontId="111" fillId="0" borderId="27" xfId="0" applyFont="1" applyFill="1" applyBorder="1" applyAlignment="1" applyProtection="1">
      <alignment horizontal="center" vertical="center" wrapText="1"/>
      <protection locked="0"/>
    </xf>
    <xf numFmtId="0" fontId="103" fillId="0" borderId="28" xfId="0" applyFont="1" applyBorder="1" applyAlignment="1">
      <alignment vertical="center"/>
    </xf>
    <xf numFmtId="0" fontId="103" fillId="0" borderId="20" xfId="0" applyFont="1" applyBorder="1" applyAlignment="1">
      <alignment vertical="center"/>
    </xf>
    <xf numFmtId="0" fontId="0" fillId="0" borderId="2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03" fillId="0" borderId="20" xfId="0" applyFont="1" applyBorder="1" applyAlignment="1">
      <alignment wrapText="1"/>
    </xf>
    <xf numFmtId="0" fontId="0" fillId="0" borderId="20" xfId="0" applyBorder="1" applyAlignment="1">
      <alignment wrapText="1"/>
    </xf>
    <xf numFmtId="0" fontId="0" fillId="0" borderId="0" xfId="0" applyAlignment="1">
      <alignment wrapText="1"/>
    </xf>
    <xf numFmtId="0" fontId="103" fillId="0" borderId="28" xfId="0" applyFont="1" applyBorder="1" applyAlignment="1" applyProtection="1">
      <alignment horizontal="center" vertical="center" wrapText="1"/>
      <protection locked="0"/>
    </xf>
    <xf numFmtId="0" fontId="0" fillId="0" borderId="3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176" fontId="103" fillId="33" borderId="10" xfId="60" applyNumberFormat="1" applyFont="1" applyFill="1" applyBorder="1" applyAlignment="1" applyProtection="1">
      <alignment horizontal="center" vertical="center"/>
      <protection locked="0"/>
    </xf>
    <xf numFmtId="0" fontId="103" fillId="33" borderId="10" xfId="60" applyNumberFormat="1" applyFont="1" applyFill="1" applyBorder="1" applyAlignment="1" applyProtection="1">
      <alignment horizontal="center" vertical="center" wrapText="1"/>
      <protection locked="0"/>
    </xf>
    <xf numFmtId="0" fontId="0" fillId="0" borderId="36" xfId="0" applyNumberFormat="1" applyBorder="1" applyAlignment="1" applyProtection="1">
      <alignment vertical="center" wrapText="1"/>
      <protection locked="0"/>
    </xf>
    <xf numFmtId="0" fontId="0" fillId="0" borderId="27" xfId="0" applyBorder="1" applyAlignment="1" applyProtection="1">
      <alignment vertical="center" wrapText="1"/>
      <protection locked="0"/>
    </xf>
    <xf numFmtId="0" fontId="103" fillId="33" borderId="36" xfId="60" applyNumberFormat="1" applyFont="1" applyFill="1" applyBorder="1" applyAlignment="1" applyProtection="1">
      <alignment horizontal="center" vertical="center" wrapText="1"/>
      <protection locked="0"/>
    </xf>
    <xf numFmtId="0" fontId="103" fillId="33" borderId="27" xfId="60" applyNumberFormat="1" applyFont="1" applyFill="1" applyBorder="1" applyAlignment="1" applyProtection="1">
      <alignment horizontal="center" vertical="center" wrapText="1"/>
      <protection locked="0"/>
    </xf>
    <xf numFmtId="0" fontId="21" fillId="0" borderId="36" xfId="0" applyFont="1" applyFill="1" applyBorder="1" applyAlignment="1" applyProtection="1">
      <alignment horizontal="left" vertical="center" wrapText="1"/>
      <protection locked="0"/>
    </xf>
    <xf numFmtId="0" fontId="121" fillId="0" borderId="36" xfId="0" applyFont="1" applyFill="1" applyBorder="1" applyAlignment="1" applyProtection="1">
      <alignment horizontal="left" vertical="center" wrapText="1"/>
      <protection locked="0"/>
    </xf>
    <xf numFmtId="0" fontId="118" fillId="0" borderId="36" xfId="0" applyFont="1" applyFill="1" applyBorder="1" applyAlignment="1">
      <alignment horizontal="left" vertical="center" wrapText="1"/>
    </xf>
    <xf numFmtId="0" fontId="118" fillId="0" borderId="27" xfId="0" applyFont="1" applyFill="1" applyBorder="1" applyAlignment="1">
      <alignment horizontal="left" vertical="center" wrapText="1"/>
    </xf>
    <xf numFmtId="0" fontId="118" fillId="0" borderId="36" xfId="0" applyFont="1" applyFill="1" applyBorder="1" applyAlignment="1" applyProtection="1">
      <alignment horizontal="left" vertical="center" wrapText="1"/>
      <protection locked="0"/>
    </xf>
    <xf numFmtId="0" fontId="118" fillId="0" borderId="27" xfId="0" applyFont="1" applyFill="1" applyBorder="1" applyAlignment="1" applyProtection="1">
      <alignment horizontal="left" vertical="center" wrapText="1"/>
      <protection locked="0"/>
    </xf>
    <xf numFmtId="0" fontId="4" fillId="0" borderId="10" xfId="60" applyFont="1" applyFill="1" applyBorder="1" applyAlignment="1" applyProtection="1">
      <alignment vertical="center" wrapText="1"/>
      <protection locked="0"/>
    </xf>
    <xf numFmtId="176" fontId="17" fillId="2" borderId="10" xfId="60" applyNumberFormat="1" applyFont="1" applyFill="1" applyBorder="1" applyAlignment="1">
      <alignment horizontal="center" vertical="center" wrapText="1"/>
      <protection/>
    </xf>
    <xf numFmtId="0" fontId="123" fillId="0" borderId="36" xfId="0" applyFont="1" applyBorder="1" applyAlignment="1">
      <alignment horizontal="center" vertical="center" wrapText="1"/>
    </xf>
    <xf numFmtId="0" fontId="21" fillId="2" borderId="10" xfId="0" applyFont="1" applyFill="1" applyBorder="1" applyAlignment="1">
      <alignment horizontal="right" vertical="center" wrapText="1"/>
    </xf>
    <xf numFmtId="0" fontId="121" fillId="2" borderId="36" xfId="0" applyFont="1" applyFill="1" applyBorder="1" applyAlignment="1">
      <alignment horizontal="right" vertical="center" wrapText="1"/>
    </xf>
    <xf numFmtId="0" fontId="121" fillId="2" borderId="27"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21" fillId="0" borderId="36" xfId="0" applyFont="1" applyFill="1" applyBorder="1" applyAlignment="1" applyProtection="1">
      <alignment vertical="center" wrapText="1"/>
      <protection locked="0"/>
    </xf>
    <xf numFmtId="0" fontId="121" fillId="0" borderId="27" xfId="0" applyFont="1" applyFill="1" applyBorder="1" applyAlignment="1" applyProtection="1">
      <alignment vertical="center" wrapText="1"/>
      <protection locked="0"/>
    </xf>
    <xf numFmtId="0" fontId="126" fillId="2" borderId="10" xfId="0" applyFont="1" applyFill="1" applyBorder="1" applyAlignment="1">
      <alignment horizontal="right" vertical="center" wrapText="1"/>
    </xf>
    <xf numFmtId="0" fontId="124" fillId="2" borderId="36" xfId="0" applyFont="1" applyFill="1" applyBorder="1" applyAlignment="1">
      <alignment horizontal="right" vertical="center" wrapText="1"/>
    </xf>
    <xf numFmtId="0" fontId="124" fillId="2" borderId="27" xfId="0" applyFont="1" applyFill="1" applyBorder="1" applyAlignment="1">
      <alignment horizontal="right" vertical="center" wrapText="1"/>
    </xf>
    <xf numFmtId="176" fontId="126" fillId="0" borderId="10" xfId="60" applyNumberFormat="1" applyFont="1" applyFill="1" applyBorder="1" applyAlignment="1" applyProtection="1">
      <alignment horizontal="center" vertical="center" wrapText="1"/>
      <protection locked="0"/>
    </xf>
    <xf numFmtId="0" fontId="124" fillId="0" borderId="36" xfId="0" applyFont="1" applyFill="1" applyBorder="1" applyAlignment="1" applyProtection="1">
      <alignment vertical="center" wrapText="1"/>
      <protection locked="0"/>
    </xf>
    <xf numFmtId="0" fontId="124" fillId="0" borderId="27" xfId="0" applyFont="1" applyFill="1" applyBorder="1" applyAlignment="1" applyProtection="1">
      <alignment vertical="center" wrapText="1"/>
      <protection locked="0"/>
    </xf>
    <xf numFmtId="176" fontId="126" fillId="2" borderId="10" xfId="60" applyNumberFormat="1" applyFont="1" applyFill="1" applyBorder="1" applyAlignment="1">
      <alignment horizontal="center" vertical="center" wrapText="1"/>
      <protection/>
    </xf>
    <xf numFmtId="0" fontId="0" fillId="0" borderId="27"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8" fillId="0" borderId="27" xfId="0" applyFont="1" applyBorder="1" applyAlignment="1">
      <alignment horizontal="center" vertical="center" wrapText="1"/>
    </xf>
    <xf numFmtId="0" fontId="126" fillId="0" borderId="36" xfId="0" applyFont="1" applyFill="1" applyBorder="1" applyAlignment="1" applyProtection="1">
      <alignment horizontal="left" vertical="center" wrapText="1"/>
      <protection locked="0"/>
    </xf>
    <xf numFmtId="0" fontId="124"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30" fillId="0" borderId="0" xfId="60" applyFont="1" applyFill="1" applyBorder="1" applyAlignment="1">
      <alignment horizontal="center" vertical="center"/>
      <protection/>
    </xf>
    <xf numFmtId="0" fontId="103" fillId="0" borderId="26" xfId="60" applyFont="1" applyBorder="1" applyAlignment="1" applyProtection="1">
      <alignment horizontal="center" vertical="center" wrapText="1"/>
      <protection locked="0"/>
    </xf>
    <xf numFmtId="0" fontId="23" fillId="0" borderId="28" xfId="60" applyFont="1" applyBorder="1" applyAlignment="1">
      <alignment horizontal="center" vertical="center" wrapText="1"/>
      <protection/>
    </xf>
    <xf numFmtId="0" fontId="23" fillId="0" borderId="37" xfId="60" applyFont="1" applyBorder="1" applyAlignment="1">
      <alignment horizontal="center" vertical="center" wrapText="1"/>
      <protection/>
    </xf>
    <xf numFmtId="0" fontId="23" fillId="0" borderId="38" xfId="60" applyFont="1" applyBorder="1" applyAlignment="1">
      <alignment horizontal="center" vertical="center" wrapText="1"/>
      <protection/>
    </xf>
    <xf numFmtId="0" fontId="23" fillId="0" borderId="39" xfId="60" applyFont="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3" fillId="0" borderId="26" xfId="60" applyFont="1" applyBorder="1" applyAlignment="1">
      <alignment horizontal="left" vertical="center" wrapText="1"/>
      <protection/>
    </xf>
    <xf numFmtId="0" fontId="0" fillId="0" borderId="25" xfId="0" applyBorder="1" applyAlignment="1">
      <alignment horizontal="left" vertical="center" wrapText="1"/>
    </xf>
    <xf numFmtId="0" fontId="0" fillId="0" borderId="41" xfId="0" applyBorder="1" applyAlignment="1" applyProtection="1">
      <alignment horizontal="center" vertical="center" wrapText="1"/>
      <protection locked="0"/>
    </xf>
    <xf numFmtId="0" fontId="21" fillId="0" borderId="0" xfId="60" applyFont="1" applyFill="1" applyBorder="1" applyAlignment="1">
      <alignment horizontal="right" vertical="center"/>
      <protection/>
    </xf>
    <xf numFmtId="0" fontId="123" fillId="0" borderId="24" xfId="0" applyFont="1" applyBorder="1" applyAlignment="1">
      <alignment vertical="center"/>
    </xf>
    <xf numFmtId="0" fontId="108" fillId="0" borderId="0" xfId="60" applyFont="1" applyFill="1" applyBorder="1" applyAlignment="1">
      <alignment horizontal="left" vertical="center" wrapText="1"/>
      <protection/>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36" xfId="60" applyFont="1" applyFill="1" applyBorder="1" applyAlignment="1">
      <alignment horizontal="center" vertical="center" wrapText="1"/>
      <protection/>
    </xf>
    <xf numFmtId="0" fontId="103" fillId="33" borderId="28" xfId="60" applyFont="1" applyFill="1" applyBorder="1" applyAlignment="1">
      <alignment vertical="center" wrapText="1"/>
      <protection/>
    </xf>
    <xf numFmtId="0" fontId="0" fillId="0" borderId="20" xfId="0"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103" fillId="0" borderId="28" xfId="60" applyFont="1" applyBorder="1" applyAlignment="1">
      <alignment horizontal="left" vertical="center" wrapText="1"/>
      <protection/>
    </xf>
    <xf numFmtId="0" fontId="0" fillId="0" borderId="38" xfId="0" applyBorder="1" applyAlignment="1">
      <alignment horizontal="left" vertical="center" wrapText="1"/>
    </xf>
    <xf numFmtId="0" fontId="0" fillId="0" borderId="35" xfId="0" applyBorder="1" applyAlignment="1">
      <alignment horizontal="left" vertical="center" wrapText="1"/>
    </xf>
    <xf numFmtId="0" fontId="0" fillId="0" borderId="35" xfId="0" applyBorder="1" applyAlignment="1">
      <alignment horizontal="center" vertical="center" wrapText="1"/>
    </xf>
    <xf numFmtId="0" fontId="0" fillId="0" borderId="40" xfId="0" applyBorder="1" applyAlignment="1">
      <alignment horizontal="center" vertical="center" wrapText="1"/>
    </xf>
    <xf numFmtId="0" fontId="103" fillId="33" borderId="10" xfId="60" applyFont="1" applyFill="1" applyBorder="1" applyAlignment="1">
      <alignment vertical="center" wrapText="1"/>
      <protection/>
    </xf>
    <xf numFmtId="0" fontId="103" fillId="0" borderId="28" xfId="60" applyFont="1" applyFill="1" applyBorder="1" applyAlignment="1" applyProtection="1">
      <alignment vertical="center" wrapText="1"/>
      <protection/>
    </xf>
    <xf numFmtId="0" fontId="103" fillId="0" borderId="20" xfId="0" applyFont="1" applyBorder="1" applyAlignment="1" applyProtection="1">
      <alignment vertical="center" wrapText="1"/>
      <protection/>
    </xf>
    <xf numFmtId="0" fontId="103" fillId="0" borderId="38" xfId="0" applyFont="1" applyBorder="1" applyAlignment="1" applyProtection="1">
      <alignment vertical="center" wrapText="1"/>
      <protection/>
    </xf>
    <xf numFmtId="0" fontId="103" fillId="0" borderId="0" xfId="0" applyFont="1" applyBorder="1" applyAlignment="1" applyProtection="1">
      <alignment vertical="center" wrapText="1"/>
      <protection/>
    </xf>
    <xf numFmtId="0" fontId="103" fillId="0" borderId="35" xfId="0" applyFont="1" applyBorder="1" applyAlignment="1" applyProtection="1">
      <alignment vertical="center" wrapText="1"/>
      <protection/>
    </xf>
    <xf numFmtId="0" fontId="103" fillId="0" borderId="24" xfId="0" applyFont="1" applyBorder="1" applyAlignment="1" applyProtection="1">
      <alignment vertical="center" wrapText="1"/>
      <protection/>
    </xf>
    <xf numFmtId="0" fontId="0" fillId="0" borderId="37"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17" fillId="2" borderId="10" xfId="60" applyFont="1" applyFill="1" applyBorder="1" applyAlignment="1">
      <alignment horizontal="center" vertical="center"/>
      <protection/>
    </xf>
    <xf numFmtId="0" fontId="102" fillId="0" borderId="10" xfId="60" applyFont="1" applyFill="1" applyBorder="1" applyAlignment="1">
      <alignment horizontal="center" vertical="center" wrapText="1"/>
      <protection/>
    </xf>
    <xf numFmtId="0" fontId="110" fillId="14"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508">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57175"/>
    <xdr:sp fLocksText="0">
      <xdr:nvSpPr>
        <xdr:cNvPr id="1" name="テキスト ボックス 1"/>
        <xdr:cNvSpPr txBox="1">
          <a:spLocks noChangeArrowheads="1"/>
        </xdr:cNvSpPr>
      </xdr:nvSpPr>
      <xdr:spPr>
        <a:xfrm>
          <a:off x="22650450" y="28575"/>
          <a:ext cx="16192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6</xdr:row>
      <xdr:rowOff>247650</xdr:rowOff>
    </xdr:to>
    <xdr:sp>
      <xdr:nvSpPr>
        <xdr:cNvPr id="2" name="正方形/長方形 2"/>
        <xdr:cNvSpPr>
          <a:spLocks/>
        </xdr:cNvSpPr>
      </xdr:nvSpPr>
      <xdr:spPr>
        <a:xfrm>
          <a:off x="20183475" y="695325"/>
          <a:ext cx="4591050" cy="13716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571500</xdr:colOff>
      <xdr:row>13</xdr:row>
      <xdr:rowOff>523875</xdr:rowOff>
    </xdr:to>
    <xdr:sp>
      <xdr:nvSpPr>
        <xdr:cNvPr id="1" name="直線コネクタ 2"/>
        <xdr:cNvSpPr>
          <a:spLocks/>
        </xdr:cNvSpPr>
      </xdr:nvSpPr>
      <xdr:spPr>
        <a:xfrm flipV="1">
          <a:off x="9791700" y="3752850"/>
          <a:ext cx="6229350" cy="3209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7</xdr:row>
      <xdr:rowOff>409575</xdr:rowOff>
    </xdr:to>
    <xdr:sp>
      <xdr:nvSpPr>
        <xdr:cNvPr id="1" name="正方形/長方形 1"/>
        <xdr:cNvSpPr>
          <a:spLocks/>
        </xdr:cNvSpPr>
      </xdr:nvSpPr>
      <xdr:spPr>
        <a:xfrm>
          <a:off x="19773900" y="885825"/>
          <a:ext cx="5305425" cy="31051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7</xdr:row>
      <xdr:rowOff>266700</xdr:rowOff>
    </xdr:from>
    <xdr:to>
      <xdr:col>33</xdr:col>
      <xdr:colOff>371475</xdr:colOff>
      <xdr:row>20</xdr:row>
      <xdr:rowOff>257175</xdr:rowOff>
    </xdr:to>
    <xdr:sp>
      <xdr:nvSpPr>
        <xdr:cNvPr id="1" name="テキスト ボックス 1"/>
        <xdr:cNvSpPr txBox="1">
          <a:spLocks noChangeArrowheads="1"/>
        </xdr:cNvSpPr>
      </xdr:nvSpPr>
      <xdr:spPr>
        <a:xfrm>
          <a:off x="21393150" y="3762375"/>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2" name="正方形/長方形 2"/>
        <xdr:cNvSpPr>
          <a:spLocks/>
        </xdr:cNvSpPr>
      </xdr:nvSpPr>
      <xdr:spPr>
        <a:xfrm>
          <a:off x="21393150"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390525</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83675" y="6124575"/>
          <a:ext cx="3467100"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390525</xdr:colOff>
      <xdr:row>38</xdr:row>
      <xdr:rowOff>323850</xdr:rowOff>
    </xdr:to>
    <xdr:sp>
      <xdr:nvSpPr>
        <xdr:cNvPr id="4" name="正方形/長方形 4"/>
        <xdr:cNvSpPr>
          <a:spLocks/>
        </xdr:cNvSpPr>
      </xdr:nvSpPr>
      <xdr:spPr>
        <a:xfrm>
          <a:off x="21431250" y="8639175"/>
          <a:ext cx="8620125"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438150</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3130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304800</xdr:colOff>
      <xdr:row>28</xdr:row>
      <xdr:rowOff>238125</xdr:rowOff>
    </xdr:to>
    <xdr:pic>
      <xdr:nvPicPr>
        <xdr:cNvPr id="6" name="図 6"/>
        <xdr:cNvPicPr preferRelativeResize="1">
          <a:picLocks noChangeAspect="1"/>
        </xdr:cNvPicPr>
      </xdr:nvPicPr>
      <xdr:blipFill>
        <a:blip r:embed="rId2"/>
        <a:stretch>
          <a:fillRect/>
        </a:stretch>
      </xdr:blipFill>
      <xdr:spPr>
        <a:xfrm>
          <a:off x="24936450" y="11049000"/>
          <a:ext cx="895350" cy="438150"/>
        </a:xfrm>
        <a:prstGeom prst="rect">
          <a:avLst/>
        </a:prstGeom>
        <a:noFill/>
        <a:ln w="9525" cmpd="sng">
          <a:noFill/>
        </a:ln>
      </xdr:spPr>
    </xdr:pic>
    <xdr:clientData/>
  </xdr:twoCellAnchor>
  <xdr:twoCellAnchor>
    <xdr:from>
      <xdr:col>24</xdr:col>
      <xdr:colOff>581025</xdr:colOff>
      <xdr:row>27</xdr:row>
      <xdr:rowOff>123825</xdr:rowOff>
    </xdr:from>
    <xdr:to>
      <xdr:col>25</xdr:col>
      <xdr:colOff>180975</xdr:colOff>
      <xdr:row>27</xdr:row>
      <xdr:rowOff>333375</xdr:rowOff>
    </xdr:to>
    <xdr:sp>
      <xdr:nvSpPr>
        <xdr:cNvPr id="7" name="円/楕円 7"/>
        <xdr:cNvSpPr>
          <a:spLocks/>
        </xdr:cNvSpPr>
      </xdr:nvSpPr>
      <xdr:spPr>
        <a:xfrm>
          <a:off x="24926925" y="11001375"/>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161925</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51125" y="13820775"/>
          <a:ext cx="1552575"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838200</xdr:rowOff>
    </xdr:to>
    <xdr:sp>
      <xdr:nvSpPr>
        <xdr:cNvPr id="9" name="直線コネクタ 6"/>
        <xdr:cNvSpPr>
          <a:spLocks/>
        </xdr:cNvSpPr>
      </xdr:nvSpPr>
      <xdr:spPr>
        <a:xfrm flipV="1">
          <a:off x="8067675" y="14382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19050</xdr:rowOff>
    </xdr:to>
    <xdr:sp>
      <xdr:nvSpPr>
        <xdr:cNvPr id="11" name="直線コネクタ 13"/>
        <xdr:cNvSpPr>
          <a:spLocks/>
        </xdr:cNvSpPr>
      </xdr:nvSpPr>
      <xdr:spPr>
        <a:xfrm flipV="1">
          <a:off x="8086725" y="18935700"/>
          <a:ext cx="657225"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19050</xdr:rowOff>
    </xdr:to>
    <xdr:sp>
      <xdr:nvSpPr>
        <xdr:cNvPr id="12" name="直線コネクタ 16"/>
        <xdr:cNvSpPr>
          <a:spLocks/>
        </xdr:cNvSpPr>
      </xdr:nvSpPr>
      <xdr:spPr>
        <a:xfrm flipV="1">
          <a:off x="9420225" y="189357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19050</xdr:colOff>
      <xdr:row>54</xdr:row>
      <xdr:rowOff>19050</xdr:rowOff>
    </xdr:to>
    <xdr:sp>
      <xdr:nvSpPr>
        <xdr:cNvPr id="15" name="直線コネクタ 20"/>
        <xdr:cNvSpPr>
          <a:spLocks/>
        </xdr:cNvSpPr>
      </xdr:nvSpPr>
      <xdr:spPr>
        <a:xfrm flipV="1">
          <a:off x="8086725" y="283083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85</xdr:row>
      <xdr:rowOff>0</xdr:rowOff>
    </xdr:from>
    <xdr:to>
      <xdr:col>8</xdr:col>
      <xdr:colOff>38100</xdr:colOff>
      <xdr:row>85</xdr:row>
      <xdr:rowOff>828675</xdr:rowOff>
    </xdr:to>
    <xdr:sp>
      <xdr:nvSpPr>
        <xdr:cNvPr id="19" name="直線コネクタ 24"/>
        <xdr:cNvSpPr>
          <a:spLocks/>
        </xdr:cNvSpPr>
      </xdr:nvSpPr>
      <xdr:spPr>
        <a:xfrm flipV="1">
          <a:off x="810577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828675</xdr:rowOff>
    </xdr:to>
    <xdr:sp>
      <xdr:nvSpPr>
        <xdr:cNvPr id="20" name="直線コネクタ 25"/>
        <xdr:cNvSpPr>
          <a:spLocks/>
        </xdr:cNvSpPr>
      </xdr:nvSpPr>
      <xdr:spPr>
        <a:xfrm flipV="1">
          <a:off x="942022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828675</xdr:rowOff>
    </xdr:to>
    <xdr:sp>
      <xdr:nvSpPr>
        <xdr:cNvPr id="21" name="直線コネクタ 26"/>
        <xdr:cNvSpPr>
          <a:spLocks/>
        </xdr:cNvSpPr>
      </xdr:nvSpPr>
      <xdr:spPr>
        <a:xfrm flipV="1">
          <a:off x="806767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828675</xdr:rowOff>
    </xdr:to>
    <xdr:sp>
      <xdr:nvSpPr>
        <xdr:cNvPr id="22" name="直線コネクタ 27"/>
        <xdr:cNvSpPr>
          <a:spLocks/>
        </xdr:cNvSpPr>
      </xdr:nvSpPr>
      <xdr:spPr>
        <a:xfrm flipV="1">
          <a:off x="942022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828675</xdr:rowOff>
    </xdr:to>
    <xdr:sp>
      <xdr:nvSpPr>
        <xdr:cNvPr id="23" name="直線コネクタ 28"/>
        <xdr:cNvSpPr>
          <a:spLocks/>
        </xdr:cNvSpPr>
      </xdr:nvSpPr>
      <xdr:spPr>
        <a:xfrm flipV="1">
          <a:off x="806767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828675</xdr:rowOff>
    </xdr:to>
    <xdr:sp>
      <xdr:nvSpPr>
        <xdr:cNvPr id="24" name="直線コネクタ 29"/>
        <xdr:cNvSpPr>
          <a:spLocks/>
        </xdr:cNvSpPr>
      </xdr:nvSpPr>
      <xdr:spPr>
        <a:xfrm flipV="1">
          <a:off x="942022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828675</xdr:rowOff>
    </xdr:to>
    <xdr:sp>
      <xdr:nvSpPr>
        <xdr:cNvPr id="25" name="直線コネクタ 30"/>
        <xdr:cNvSpPr>
          <a:spLocks/>
        </xdr:cNvSpPr>
      </xdr:nvSpPr>
      <xdr:spPr>
        <a:xfrm flipV="1">
          <a:off x="806767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828675</xdr:rowOff>
    </xdr:to>
    <xdr:sp>
      <xdr:nvSpPr>
        <xdr:cNvPr id="26" name="直線コネクタ 31"/>
        <xdr:cNvSpPr>
          <a:spLocks/>
        </xdr:cNvSpPr>
      </xdr:nvSpPr>
      <xdr:spPr>
        <a:xfrm flipV="1">
          <a:off x="942022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19050</xdr:rowOff>
    </xdr:to>
    <xdr:sp>
      <xdr:nvSpPr>
        <xdr:cNvPr id="27" name="直線コネクタ 32"/>
        <xdr:cNvSpPr>
          <a:spLocks/>
        </xdr:cNvSpPr>
      </xdr:nvSpPr>
      <xdr:spPr>
        <a:xfrm flipV="1">
          <a:off x="806767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19050</xdr:rowOff>
    </xdr:to>
    <xdr:sp>
      <xdr:nvSpPr>
        <xdr:cNvPr id="28" name="直線コネクタ 33"/>
        <xdr:cNvSpPr>
          <a:spLocks/>
        </xdr:cNvSpPr>
      </xdr:nvSpPr>
      <xdr:spPr>
        <a:xfrm flipV="1">
          <a:off x="942022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19050</xdr:rowOff>
    </xdr:to>
    <xdr:sp>
      <xdr:nvSpPr>
        <xdr:cNvPr id="31" name="直線コネクタ 36"/>
        <xdr:cNvSpPr>
          <a:spLocks/>
        </xdr:cNvSpPr>
      </xdr:nvSpPr>
      <xdr:spPr>
        <a:xfrm flipV="1">
          <a:off x="806767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19050</xdr:rowOff>
    </xdr:to>
    <xdr:sp>
      <xdr:nvSpPr>
        <xdr:cNvPr id="32" name="直線コネクタ 37"/>
        <xdr:cNvSpPr>
          <a:spLocks/>
        </xdr:cNvSpPr>
      </xdr:nvSpPr>
      <xdr:spPr>
        <a:xfrm flipV="1">
          <a:off x="942022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19050</xdr:rowOff>
    </xdr:to>
    <xdr:sp>
      <xdr:nvSpPr>
        <xdr:cNvPr id="37" name="直線コネクタ 42"/>
        <xdr:cNvSpPr>
          <a:spLocks/>
        </xdr:cNvSpPr>
      </xdr:nvSpPr>
      <xdr:spPr>
        <a:xfrm flipV="1">
          <a:off x="806767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19050</xdr:rowOff>
    </xdr:to>
    <xdr:sp>
      <xdr:nvSpPr>
        <xdr:cNvPr id="38" name="直線コネクタ 43"/>
        <xdr:cNvSpPr>
          <a:spLocks/>
        </xdr:cNvSpPr>
      </xdr:nvSpPr>
      <xdr:spPr>
        <a:xfrm flipV="1">
          <a:off x="942022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19050</xdr:rowOff>
    </xdr:to>
    <xdr:sp>
      <xdr:nvSpPr>
        <xdr:cNvPr id="40" name="直線コネクタ 45"/>
        <xdr:cNvSpPr>
          <a:spLocks/>
        </xdr:cNvSpPr>
      </xdr:nvSpPr>
      <xdr:spPr>
        <a:xfrm flipV="1">
          <a:off x="806767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19050</xdr:rowOff>
    </xdr:to>
    <xdr:sp>
      <xdr:nvSpPr>
        <xdr:cNvPr id="42" name="直線コネクタ 47"/>
        <xdr:cNvSpPr>
          <a:spLocks/>
        </xdr:cNvSpPr>
      </xdr:nvSpPr>
      <xdr:spPr>
        <a:xfrm flipV="1">
          <a:off x="942022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27</xdr:row>
      <xdr:rowOff>428625</xdr:rowOff>
    </xdr:from>
    <xdr:to>
      <xdr:col>33</xdr:col>
      <xdr:colOff>476250</xdr:colOff>
      <xdr:row>33</xdr:row>
      <xdr:rowOff>781050</xdr:rowOff>
    </xdr:to>
    <xdr:sp>
      <xdr:nvSpPr>
        <xdr:cNvPr id="1" name="正方形/長方形 73"/>
        <xdr:cNvSpPr>
          <a:spLocks/>
        </xdr:cNvSpPr>
      </xdr:nvSpPr>
      <xdr:spPr>
        <a:xfrm>
          <a:off x="20345400" y="11315700"/>
          <a:ext cx="8715375" cy="66294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18</xdr:col>
      <xdr:colOff>219075</xdr:colOff>
      <xdr:row>7</xdr:row>
      <xdr:rowOff>266700</xdr:rowOff>
    </xdr:from>
    <xdr:to>
      <xdr:col>33</xdr:col>
      <xdr:colOff>371475</xdr:colOff>
      <xdr:row>25</xdr:row>
      <xdr:rowOff>66675</xdr:rowOff>
    </xdr:to>
    <xdr:sp>
      <xdr:nvSpPr>
        <xdr:cNvPr id="2" name="テキスト ボックス 1"/>
        <xdr:cNvSpPr txBox="1">
          <a:spLocks noChangeArrowheads="1"/>
        </xdr:cNvSpPr>
      </xdr:nvSpPr>
      <xdr:spPr>
        <a:xfrm>
          <a:off x="20316825" y="3762375"/>
          <a:ext cx="8639175" cy="66579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3" name="正方形/長方形 2"/>
        <xdr:cNvSpPr>
          <a:spLocks/>
        </xdr:cNvSpPr>
      </xdr:nvSpPr>
      <xdr:spPr>
        <a:xfrm>
          <a:off x="20316825"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74025" y="12153900"/>
          <a:ext cx="1038225" cy="24765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419100</xdr:colOff>
      <xdr:row>30</xdr:row>
      <xdr:rowOff>666750</xdr:rowOff>
    </xdr:to>
    <xdr:pic>
      <xdr:nvPicPr>
        <xdr:cNvPr id="5" name="図 6"/>
        <xdr:cNvPicPr preferRelativeResize="1">
          <a:picLocks noChangeAspect="1"/>
        </xdr:cNvPicPr>
      </xdr:nvPicPr>
      <xdr:blipFill>
        <a:blip r:embed="rId2"/>
        <a:stretch>
          <a:fillRect/>
        </a:stretch>
      </xdr:blipFill>
      <xdr:spPr>
        <a:xfrm>
          <a:off x="23964900" y="13687425"/>
          <a:ext cx="904875" cy="428625"/>
        </a:xfrm>
        <a:prstGeom prst="rect">
          <a:avLst/>
        </a:prstGeom>
        <a:noFill/>
        <a:ln w="9525" cmpd="sng">
          <a:noFill/>
        </a:ln>
      </xdr:spPr>
    </xdr:pic>
    <xdr:clientData/>
  </xdr:twoCellAnchor>
  <xdr:twoCellAnchor>
    <xdr:from>
      <xdr:col>25</xdr:col>
      <xdr:colOff>104775</xdr:colOff>
      <xdr:row>30</xdr:row>
      <xdr:rowOff>209550</xdr:rowOff>
    </xdr:from>
    <xdr:to>
      <xdr:col>25</xdr:col>
      <xdr:colOff>304800</xdr:colOff>
      <xdr:row>30</xdr:row>
      <xdr:rowOff>409575</xdr:rowOff>
    </xdr:to>
    <xdr:sp>
      <xdr:nvSpPr>
        <xdr:cNvPr id="6" name="円/楕円 7"/>
        <xdr:cNvSpPr>
          <a:spLocks/>
        </xdr:cNvSpPr>
      </xdr:nvSpPr>
      <xdr:spPr>
        <a:xfrm>
          <a:off x="23964900" y="13658850"/>
          <a:ext cx="200025"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428625</xdr:colOff>
      <xdr:row>33</xdr:row>
      <xdr:rowOff>238125</xdr:rowOff>
    </xdr:to>
    <xdr:pic>
      <xdr:nvPicPr>
        <xdr:cNvPr id="7" name="図 8"/>
        <xdr:cNvPicPr preferRelativeResize="1">
          <a:picLocks noChangeAspect="1"/>
        </xdr:cNvPicPr>
      </xdr:nvPicPr>
      <xdr:blipFill>
        <a:blip r:embed="rId3"/>
        <a:stretch>
          <a:fillRect/>
        </a:stretch>
      </xdr:blipFill>
      <xdr:spPr>
        <a:xfrm>
          <a:off x="26870025" y="16192500"/>
          <a:ext cx="1552575" cy="1209675"/>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xdr:from>
      <xdr:col>6</xdr:col>
      <xdr:colOff>647700</xdr:colOff>
      <xdr:row>28</xdr:row>
      <xdr:rowOff>0</xdr:rowOff>
    </xdr:from>
    <xdr:to>
      <xdr:col>7</xdr:col>
      <xdr:colOff>628650</xdr:colOff>
      <xdr:row>28</xdr:row>
      <xdr:rowOff>828675</xdr:rowOff>
    </xdr:to>
    <xdr:sp>
      <xdr:nvSpPr>
        <xdr:cNvPr id="24" name="直線コネクタ 5"/>
        <xdr:cNvSpPr>
          <a:spLocks/>
        </xdr:cNvSpPr>
      </xdr:nvSpPr>
      <xdr:spPr>
        <a:xfrm flipH="1">
          <a:off x="7696200" y="113538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647700</xdr:colOff>
      <xdr:row>28</xdr:row>
      <xdr:rowOff>828675</xdr:rowOff>
    </xdr:to>
    <xdr:sp>
      <xdr:nvSpPr>
        <xdr:cNvPr id="25" name="直線コネクタ 27"/>
        <xdr:cNvSpPr>
          <a:spLocks/>
        </xdr:cNvSpPr>
      </xdr:nvSpPr>
      <xdr:spPr>
        <a:xfrm flipH="1">
          <a:off x="9077325" y="113538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647700</xdr:colOff>
      <xdr:row>124</xdr:row>
      <xdr:rowOff>828675</xdr:rowOff>
    </xdr:to>
    <xdr:sp>
      <xdr:nvSpPr>
        <xdr:cNvPr id="26" name="直線コネクタ 29"/>
        <xdr:cNvSpPr>
          <a:spLocks/>
        </xdr:cNvSpPr>
      </xdr:nvSpPr>
      <xdr:spPr>
        <a:xfrm flipH="1">
          <a:off x="907732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647700</xdr:colOff>
      <xdr:row>124</xdr:row>
      <xdr:rowOff>828675</xdr:rowOff>
    </xdr:to>
    <xdr:sp>
      <xdr:nvSpPr>
        <xdr:cNvPr id="27" name="直線コネクタ 30"/>
        <xdr:cNvSpPr>
          <a:spLocks/>
        </xdr:cNvSpPr>
      </xdr:nvSpPr>
      <xdr:spPr>
        <a:xfrm flipH="1">
          <a:off x="772477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647700</xdr:colOff>
      <xdr:row>108</xdr:row>
      <xdr:rowOff>828675</xdr:rowOff>
    </xdr:to>
    <xdr:sp>
      <xdr:nvSpPr>
        <xdr:cNvPr id="28" name="直線コネクタ 31"/>
        <xdr:cNvSpPr>
          <a:spLocks/>
        </xdr:cNvSpPr>
      </xdr:nvSpPr>
      <xdr:spPr>
        <a:xfrm flipH="1">
          <a:off x="772477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647700</xdr:colOff>
      <xdr:row>108</xdr:row>
      <xdr:rowOff>828675</xdr:rowOff>
    </xdr:to>
    <xdr:sp>
      <xdr:nvSpPr>
        <xdr:cNvPr id="29" name="直線コネクタ 32"/>
        <xdr:cNvSpPr>
          <a:spLocks/>
        </xdr:cNvSpPr>
      </xdr:nvSpPr>
      <xdr:spPr>
        <a:xfrm flipH="1">
          <a:off x="907732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647700</xdr:colOff>
      <xdr:row>92</xdr:row>
      <xdr:rowOff>828675</xdr:rowOff>
    </xdr:to>
    <xdr:sp>
      <xdr:nvSpPr>
        <xdr:cNvPr id="30" name="直線コネクタ 33"/>
        <xdr:cNvSpPr>
          <a:spLocks/>
        </xdr:cNvSpPr>
      </xdr:nvSpPr>
      <xdr:spPr>
        <a:xfrm flipH="1">
          <a:off x="772477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647700</xdr:colOff>
      <xdr:row>92</xdr:row>
      <xdr:rowOff>828675</xdr:rowOff>
    </xdr:to>
    <xdr:sp>
      <xdr:nvSpPr>
        <xdr:cNvPr id="31" name="直線コネクタ 34"/>
        <xdr:cNvSpPr>
          <a:spLocks/>
        </xdr:cNvSpPr>
      </xdr:nvSpPr>
      <xdr:spPr>
        <a:xfrm flipH="1">
          <a:off x="907732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647700</xdr:colOff>
      <xdr:row>76</xdr:row>
      <xdr:rowOff>828675</xdr:rowOff>
    </xdr:to>
    <xdr:sp>
      <xdr:nvSpPr>
        <xdr:cNvPr id="32" name="直線コネクタ 35"/>
        <xdr:cNvSpPr>
          <a:spLocks/>
        </xdr:cNvSpPr>
      </xdr:nvSpPr>
      <xdr:spPr>
        <a:xfrm flipH="1">
          <a:off x="772477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647700</xdr:colOff>
      <xdr:row>76</xdr:row>
      <xdr:rowOff>828675</xdr:rowOff>
    </xdr:to>
    <xdr:sp>
      <xdr:nvSpPr>
        <xdr:cNvPr id="33" name="直線コネクタ 36"/>
        <xdr:cNvSpPr>
          <a:spLocks/>
        </xdr:cNvSpPr>
      </xdr:nvSpPr>
      <xdr:spPr>
        <a:xfrm flipH="1">
          <a:off x="907732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647700</xdr:colOff>
      <xdr:row>60</xdr:row>
      <xdr:rowOff>828675</xdr:rowOff>
    </xdr:to>
    <xdr:sp>
      <xdr:nvSpPr>
        <xdr:cNvPr id="34" name="直線コネクタ 37"/>
        <xdr:cNvSpPr>
          <a:spLocks/>
        </xdr:cNvSpPr>
      </xdr:nvSpPr>
      <xdr:spPr>
        <a:xfrm flipH="1">
          <a:off x="772477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647700</xdr:colOff>
      <xdr:row>60</xdr:row>
      <xdr:rowOff>828675</xdr:rowOff>
    </xdr:to>
    <xdr:sp>
      <xdr:nvSpPr>
        <xdr:cNvPr id="35" name="直線コネクタ 38"/>
        <xdr:cNvSpPr>
          <a:spLocks/>
        </xdr:cNvSpPr>
      </xdr:nvSpPr>
      <xdr:spPr>
        <a:xfrm flipH="1">
          <a:off x="907732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647700</xdr:colOff>
      <xdr:row>44</xdr:row>
      <xdr:rowOff>828675</xdr:rowOff>
    </xdr:to>
    <xdr:sp>
      <xdr:nvSpPr>
        <xdr:cNvPr id="36" name="直線コネクタ 39"/>
        <xdr:cNvSpPr>
          <a:spLocks/>
        </xdr:cNvSpPr>
      </xdr:nvSpPr>
      <xdr:spPr>
        <a:xfrm flipH="1">
          <a:off x="772477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647700</xdr:colOff>
      <xdr:row>44</xdr:row>
      <xdr:rowOff>828675</xdr:rowOff>
    </xdr:to>
    <xdr:sp>
      <xdr:nvSpPr>
        <xdr:cNvPr id="37" name="直線コネクタ 40"/>
        <xdr:cNvSpPr>
          <a:spLocks/>
        </xdr:cNvSpPr>
      </xdr:nvSpPr>
      <xdr:spPr>
        <a:xfrm flipH="1">
          <a:off x="907732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647700</xdr:colOff>
      <xdr:row>33</xdr:row>
      <xdr:rowOff>0</xdr:rowOff>
    </xdr:to>
    <xdr:sp>
      <xdr:nvSpPr>
        <xdr:cNvPr id="38" name="直線コネクタ 42"/>
        <xdr:cNvSpPr>
          <a:spLocks/>
        </xdr:cNvSpPr>
      </xdr:nvSpPr>
      <xdr:spPr>
        <a:xfrm flipH="1">
          <a:off x="7715250" y="15925800"/>
          <a:ext cx="65722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7732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2477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7732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2477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7732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2477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7732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2477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2477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7732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7732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2477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2477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7732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7732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2477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7732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2477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7732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2477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7732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2477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7732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2477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2477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7732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7732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14</xdr:row>
      <xdr:rowOff>161925</xdr:rowOff>
    </xdr:from>
    <xdr:to>
      <xdr:col>26</xdr:col>
      <xdr:colOff>342900</xdr:colOff>
      <xdr:row>19</xdr:row>
      <xdr:rowOff>19050</xdr:rowOff>
    </xdr:to>
    <xdr:sp macro="[0]!研究分担医師">
      <xdr:nvSpPr>
        <xdr:cNvPr id="66" name="ホームベース 74"/>
        <xdr:cNvSpPr>
          <a:spLocks/>
        </xdr:cNvSpPr>
      </xdr:nvSpPr>
      <xdr:spPr>
        <a:xfrm>
          <a:off x="21650325" y="6543675"/>
          <a:ext cx="3143250"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1333500</xdr:colOff>
      <xdr:row>1</xdr:row>
      <xdr:rowOff>0</xdr:rowOff>
    </xdr:from>
    <xdr:ext cx="161925" cy="266700"/>
    <xdr:sp fLocksText="0">
      <xdr:nvSpPr>
        <xdr:cNvPr id="1" name="テキスト ボックス 1"/>
        <xdr:cNvSpPr txBox="1">
          <a:spLocks noChangeArrowheads="1"/>
        </xdr:cNvSpPr>
      </xdr:nvSpPr>
      <xdr:spPr>
        <a:xfrm>
          <a:off x="24012525"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438150</xdr:colOff>
      <xdr:row>1</xdr:row>
      <xdr:rowOff>257175</xdr:rowOff>
    </xdr:from>
    <xdr:to>
      <xdr:col>18</xdr:col>
      <xdr:colOff>819150</xdr:colOff>
      <xdr:row>8</xdr:row>
      <xdr:rowOff>76200</xdr:rowOff>
    </xdr:to>
    <xdr:sp>
      <xdr:nvSpPr>
        <xdr:cNvPr id="2" name="正方形/長方形 2"/>
        <xdr:cNvSpPr>
          <a:spLocks/>
        </xdr:cNvSpPr>
      </xdr:nvSpPr>
      <xdr:spPr>
        <a:xfrm>
          <a:off x="24450675" y="504825"/>
          <a:ext cx="7743825" cy="27527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15</xdr:row>
      <xdr:rowOff>38100</xdr:rowOff>
    </xdr:from>
    <xdr:to>
      <xdr:col>1</xdr:col>
      <xdr:colOff>5438775</xdr:colOff>
      <xdr:row>18</xdr:row>
      <xdr:rowOff>247650</xdr:rowOff>
    </xdr:to>
    <xdr:sp>
      <xdr:nvSpPr>
        <xdr:cNvPr id="1" name="テキスト ボックス 1"/>
        <xdr:cNvSpPr txBox="1">
          <a:spLocks noChangeArrowheads="1"/>
        </xdr:cNvSpPr>
      </xdr:nvSpPr>
      <xdr:spPr>
        <a:xfrm>
          <a:off x="4286250" y="5267325"/>
          <a:ext cx="2857500" cy="12382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tabSelected="1" view="pageBreakPreview" zoomScale="60" zoomScaleNormal="75" zoomScalePageLayoutView="70" workbookViewId="0" topLeftCell="A1">
      <selection activeCell="F5" sqref="F5:G5"/>
    </sheetView>
  </sheetViews>
  <sheetFormatPr defaultColWidth="15.57421875" defaultRowHeight="15"/>
  <cols>
    <col min="1" max="1" width="19.140625" style="1" customWidth="1"/>
    <col min="2" max="2" width="23.57421875" style="1" customWidth="1"/>
    <col min="3" max="3" width="19.140625" style="1" customWidth="1"/>
    <col min="4" max="4" width="151.710937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239</v>
      </c>
    </row>
    <row r="2" spans="1:7" ht="28.5">
      <c r="A2" s="278" t="s">
        <v>0</v>
      </c>
      <c r="B2" s="278"/>
      <c r="C2" s="278"/>
      <c r="D2" s="278"/>
      <c r="E2" s="278"/>
      <c r="F2" s="278"/>
      <c r="G2" s="278"/>
    </row>
    <row r="4" spans="1:7" ht="31.5" customHeight="1">
      <c r="A4" s="279"/>
      <c r="B4" s="279"/>
      <c r="C4" s="279"/>
      <c r="D4" s="279"/>
      <c r="E4" s="279"/>
      <c r="F4" s="279"/>
      <c r="G4" s="279"/>
    </row>
    <row r="5" spans="1:7" s="4" customFormat="1" ht="22.5" customHeight="1">
      <c r="A5" s="5"/>
      <c r="B5" s="6"/>
      <c r="C5" s="6"/>
      <c r="D5" s="6"/>
      <c r="E5" s="7" t="s">
        <v>1</v>
      </c>
      <c r="F5" s="280"/>
      <c r="G5" s="281"/>
    </row>
    <row r="6" spans="1:7" s="4" customFormat="1" ht="24.75" customHeight="1">
      <c r="A6" s="5"/>
      <c r="B6" s="6"/>
      <c r="C6" s="6"/>
      <c r="D6" s="6"/>
      <c r="E6" s="8" t="s">
        <v>2</v>
      </c>
      <c r="F6" s="270"/>
      <c r="G6" s="271"/>
    </row>
    <row r="7" spans="1:7" s="4" customFormat="1" ht="24.75" customHeight="1">
      <c r="A7" s="5"/>
      <c r="B7" s="6"/>
      <c r="C7" s="6"/>
      <c r="D7" s="6"/>
      <c r="E7" s="8" t="s">
        <v>3</v>
      </c>
      <c r="F7" s="270"/>
      <c r="G7" s="271"/>
    </row>
    <row r="8" spans="1:7" s="4" customFormat="1" ht="22.5" customHeight="1">
      <c r="A8" s="5"/>
      <c r="B8" s="5"/>
      <c r="C8" s="5"/>
      <c r="D8" s="5"/>
      <c r="E8" s="8" t="s">
        <v>4</v>
      </c>
      <c r="F8" s="270"/>
      <c r="G8" s="271"/>
    </row>
    <row r="9" spans="1:7" s="4" customFormat="1" ht="22.5" customHeight="1">
      <c r="A9" s="5"/>
      <c r="B9" s="5"/>
      <c r="C9" s="5"/>
      <c r="D9" s="5"/>
      <c r="E9" s="8" t="s">
        <v>5</v>
      </c>
      <c r="F9" s="282"/>
      <c r="G9" s="283"/>
    </row>
    <row r="10" spans="1:7" s="4" customFormat="1" ht="47.25" customHeight="1">
      <c r="A10" s="207" t="s">
        <v>153</v>
      </c>
      <c r="B10" s="284"/>
      <c r="C10" s="285"/>
      <c r="D10" s="285"/>
      <c r="E10" s="5"/>
      <c r="F10" s="5"/>
      <c r="G10" s="9"/>
    </row>
    <row r="12" spans="1:8" ht="409.5" customHeight="1">
      <c r="A12" s="266" t="s">
        <v>6</v>
      </c>
      <c r="B12" s="273" t="s">
        <v>231</v>
      </c>
      <c r="C12" s="274"/>
      <c r="D12" s="274"/>
      <c r="E12" s="274"/>
      <c r="F12" s="274"/>
      <c r="G12" s="274"/>
      <c r="H12" s="10"/>
    </row>
    <row r="13" spans="1:8" ht="50.25" customHeight="1">
      <c r="A13" s="266" t="s">
        <v>7</v>
      </c>
      <c r="B13" s="273" t="s">
        <v>232</v>
      </c>
      <c r="C13" s="274"/>
      <c r="D13" s="274"/>
      <c r="E13" s="274"/>
      <c r="F13" s="274"/>
      <c r="G13" s="274"/>
      <c r="H13" s="10"/>
    </row>
    <row r="14" spans="1:8" ht="136.5" customHeight="1">
      <c r="A14" s="266" t="s">
        <v>8</v>
      </c>
      <c r="B14" s="276" t="s">
        <v>233</v>
      </c>
      <c r="C14" s="277"/>
      <c r="D14" s="277"/>
      <c r="E14" s="277"/>
      <c r="F14" s="277"/>
      <c r="G14" s="277"/>
      <c r="H14" s="10"/>
    </row>
    <row r="15" spans="1:8" ht="174.75" customHeight="1">
      <c r="A15" s="266" t="s">
        <v>9</v>
      </c>
      <c r="B15" s="273" t="s">
        <v>234</v>
      </c>
      <c r="C15" s="274"/>
      <c r="D15" s="274"/>
      <c r="E15" s="274"/>
      <c r="F15" s="274"/>
      <c r="G15" s="274"/>
      <c r="H15" s="10"/>
    </row>
    <row r="16" spans="1:8" ht="50.25" customHeight="1">
      <c r="A16" s="266" t="s">
        <v>10</v>
      </c>
      <c r="B16" s="273" t="s">
        <v>235</v>
      </c>
      <c r="C16" s="274"/>
      <c r="D16" s="274"/>
      <c r="E16" s="274"/>
      <c r="F16" s="274"/>
      <c r="G16" s="274"/>
      <c r="H16" s="10"/>
    </row>
    <row r="17" spans="1:7" s="11" customFormat="1" ht="50.25" customHeight="1">
      <c r="A17" s="266" t="s">
        <v>11</v>
      </c>
      <c r="B17" s="273" t="s">
        <v>236</v>
      </c>
      <c r="C17" s="274"/>
      <c r="D17" s="274"/>
      <c r="E17" s="274"/>
      <c r="F17" s="274"/>
      <c r="G17" s="274"/>
    </row>
    <row r="18" spans="1:8" ht="50.25" customHeight="1">
      <c r="A18" s="266" t="s">
        <v>12</v>
      </c>
      <c r="B18" s="274" t="s">
        <v>237</v>
      </c>
      <c r="C18" s="274"/>
      <c r="D18" s="274"/>
      <c r="E18" s="274"/>
      <c r="F18" s="274"/>
      <c r="G18" s="274"/>
      <c r="H18" s="10"/>
    </row>
    <row r="19" spans="1:8" ht="75" customHeight="1">
      <c r="A19" s="266" t="s">
        <v>13</v>
      </c>
      <c r="B19" s="273" t="s">
        <v>238</v>
      </c>
      <c r="C19" s="274"/>
      <c r="D19" s="274"/>
      <c r="E19" s="274"/>
      <c r="F19" s="274"/>
      <c r="G19" s="274"/>
      <c r="H19" s="10"/>
    </row>
    <row r="20" spans="1:8" ht="19.5">
      <c r="A20" s="12"/>
      <c r="B20" s="13"/>
      <c r="C20" s="13"/>
      <c r="D20" s="13"/>
      <c r="E20" s="275"/>
      <c r="F20" s="275"/>
      <c r="G20" s="275"/>
      <c r="H20" s="10"/>
    </row>
    <row r="21" spans="1:8" ht="57" customHeight="1">
      <c r="A21" s="12"/>
      <c r="B21" s="272"/>
      <c r="C21" s="272"/>
      <c r="D21" s="272"/>
      <c r="E21" s="272"/>
      <c r="F21" s="272"/>
      <c r="G21" s="272"/>
      <c r="H21" s="14"/>
    </row>
  </sheetData>
  <sheetProtection sheet="1" formatCells="0" selectLockedCells="1"/>
  <mergeCells count="18">
    <mergeCell ref="A2:G2"/>
    <mergeCell ref="A4:G4"/>
    <mergeCell ref="F5:G5"/>
    <mergeCell ref="F6:G6"/>
    <mergeCell ref="F7:G7"/>
    <mergeCell ref="B19:G19"/>
    <mergeCell ref="F9:G9"/>
    <mergeCell ref="B10:D10"/>
    <mergeCell ref="B12:G12"/>
    <mergeCell ref="B13:G13"/>
    <mergeCell ref="F8:G8"/>
    <mergeCell ref="B21:G21"/>
    <mergeCell ref="B15:G15"/>
    <mergeCell ref="B16:G16"/>
    <mergeCell ref="B17:G17"/>
    <mergeCell ref="B18:G18"/>
    <mergeCell ref="E20:G20"/>
    <mergeCell ref="B14:G14"/>
  </mergeCells>
  <conditionalFormatting sqref="F5:F8">
    <cfRule type="expression" priority="4" dxfId="8" stopIfTrue="1">
      <formula>F5=""</formula>
    </cfRule>
  </conditionalFormatting>
  <conditionalFormatting sqref="B10:D10">
    <cfRule type="expression" priority="3" dxfId="8">
      <formula>$B$10=""</formula>
    </cfRule>
  </conditionalFormatting>
  <conditionalFormatting sqref="F7:G7">
    <cfRule type="expression" priority="2" dxfId="0">
      <formula>F7=""</formula>
    </cfRule>
  </conditionalFormatting>
  <conditionalFormatting sqref="F9:G9">
    <cfRule type="expression" priority="1" dxfId="0"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2"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C1" sqref="C1:I1"/>
    </sheetView>
  </sheetViews>
  <sheetFormatPr defaultColWidth="9.14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5.25">
      <c r="C1" s="321" t="s">
        <v>14</v>
      </c>
      <c r="D1" s="321"/>
      <c r="E1" s="321"/>
      <c r="F1" s="321"/>
      <c r="G1" s="321"/>
      <c r="H1" s="321"/>
      <c r="I1" s="321"/>
      <c r="J1" s="46" t="s">
        <v>240</v>
      </c>
    </row>
    <row r="3" spans="3:10" ht="36.75" customHeight="1">
      <c r="C3" s="286" t="s">
        <v>154</v>
      </c>
      <c r="D3" s="288">
        <f>IF('様式A'!B10="","",'様式A'!B10)</f>
      </c>
      <c r="E3" s="289"/>
      <c r="F3" s="289"/>
      <c r="G3" s="16"/>
      <c r="H3" s="17" t="s">
        <v>15</v>
      </c>
      <c r="I3" s="322"/>
      <c r="J3" s="323"/>
    </row>
    <row r="4" spans="3:10" ht="36.75" customHeight="1">
      <c r="C4" s="287"/>
      <c r="D4" s="290"/>
      <c r="E4" s="290"/>
      <c r="F4" s="290"/>
      <c r="G4" s="16"/>
      <c r="H4" s="17" t="s">
        <v>16</v>
      </c>
      <c r="I4" s="324">
        <f>IF('様式A'!F6="","",'様式A'!F6)</f>
      </c>
      <c r="J4" s="325"/>
    </row>
    <row r="5" spans="3:10" ht="36.75" customHeight="1">
      <c r="C5" s="18" t="s">
        <v>17</v>
      </c>
      <c r="D5" s="19"/>
      <c r="E5" s="19"/>
      <c r="F5" s="19"/>
      <c r="G5" s="19"/>
      <c r="H5" s="17" t="s">
        <v>18</v>
      </c>
      <c r="I5" s="326">
        <f>IF('様式A'!F7="","",'様式A'!F7)</f>
      </c>
      <c r="J5" s="299"/>
    </row>
    <row r="6" spans="3:10" ht="36.75" customHeight="1">
      <c r="C6" s="291"/>
      <c r="D6" s="292"/>
      <c r="E6" s="292"/>
      <c r="F6" s="293"/>
      <c r="G6" s="19"/>
      <c r="H6" s="17" t="s">
        <v>19</v>
      </c>
      <c r="I6" s="326">
        <f>IF('様式A'!F8="","",'様式A'!F8)</f>
      </c>
      <c r="J6" s="299"/>
    </row>
    <row r="7" spans="3:10" ht="36.75" customHeight="1">
      <c r="C7" s="294"/>
      <c r="D7" s="295"/>
      <c r="E7" s="295"/>
      <c r="F7" s="296"/>
      <c r="G7" s="20"/>
      <c r="H7" s="208"/>
      <c r="I7" s="300"/>
      <c r="J7" s="301"/>
    </row>
    <row r="9" spans="1:10" ht="45">
      <c r="A9" s="202" t="s">
        <v>141</v>
      </c>
      <c r="C9" s="297" t="s">
        <v>20</v>
      </c>
      <c r="D9" s="299"/>
      <c r="E9" s="21" t="s">
        <v>23</v>
      </c>
      <c r="F9" s="21" t="s">
        <v>24</v>
      </c>
      <c r="G9" s="297" t="s">
        <v>21</v>
      </c>
      <c r="H9" s="298"/>
      <c r="I9" s="297" t="s">
        <v>22</v>
      </c>
      <c r="J9" s="299"/>
    </row>
    <row r="10" spans="3:10" ht="53.25" customHeight="1">
      <c r="C10" s="305" t="s">
        <v>157</v>
      </c>
      <c r="D10" s="306"/>
      <c r="E10" s="307"/>
      <c r="F10" s="240"/>
      <c r="G10" s="309" t="s">
        <v>25</v>
      </c>
      <c r="H10" s="240"/>
      <c r="I10" s="241"/>
      <c r="J10" s="242"/>
    </row>
    <row r="11" spans="3:10" ht="53.25" customHeight="1">
      <c r="C11" s="306"/>
      <c r="D11" s="306"/>
      <c r="E11" s="308"/>
      <c r="F11" s="240"/>
      <c r="G11" s="310"/>
      <c r="H11" s="240"/>
      <c r="I11" s="243"/>
      <c r="J11" s="244"/>
    </row>
    <row r="12" spans="3:10" ht="53.25" customHeight="1">
      <c r="C12" s="306"/>
      <c r="D12" s="306"/>
      <c r="E12" s="308"/>
      <c r="F12" s="240"/>
      <c r="G12" s="310"/>
      <c r="H12" s="240"/>
      <c r="I12" s="243"/>
      <c r="J12" s="244"/>
    </row>
    <row r="13" spans="3:10" ht="53.25" customHeight="1">
      <c r="C13" s="306"/>
      <c r="D13" s="306"/>
      <c r="E13" s="308"/>
      <c r="F13" s="240"/>
      <c r="G13" s="310"/>
      <c r="H13" s="240"/>
      <c r="I13" s="243"/>
      <c r="J13" s="244"/>
    </row>
    <row r="14" spans="3:10" ht="53.25" customHeight="1">
      <c r="C14" s="306"/>
      <c r="D14" s="306"/>
      <c r="E14" s="308"/>
      <c r="F14" s="240"/>
      <c r="G14" s="310"/>
      <c r="H14" s="240"/>
      <c r="I14" s="245"/>
      <c r="J14" s="244"/>
    </row>
    <row r="15" spans="1:10" ht="58.5" customHeight="1">
      <c r="A15" s="329">
        <f>IF(F15="",0,1)</f>
        <v>0</v>
      </c>
      <c r="C15" s="305" t="s">
        <v>26</v>
      </c>
      <c r="D15" s="306"/>
      <c r="E15" s="307"/>
      <c r="F15" s="307"/>
      <c r="G15" s="126" t="s">
        <v>214</v>
      </c>
      <c r="H15" s="22"/>
      <c r="I15" s="312">
        <f>IF(J15="","",VLOOKUP(J15,'使用不可_選択肢'!$A$3:$B$8,2,FALSE))</f>
      </c>
      <c r="J15" s="302">
        <f>IF(F15="","",IF(H18="法32条に基づく必要な契約はない","基準1",IF(H18="法32条に基づき必要な契約は締結済み","基準1と2",IF(H18="法32条に基づき必要な契約は締結準備中","基準1と2",IF(H18="法32条に基づく必要な契約を締結する予定はない","！基準2","")))))</f>
      </c>
    </row>
    <row r="16" spans="1:10" ht="58.5" customHeight="1">
      <c r="A16" s="329"/>
      <c r="C16" s="306"/>
      <c r="D16" s="306"/>
      <c r="E16" s="308"/>
      <c r="F16" s="311"/>
      <c r="G16" s="126" t="s">
        <v>215</v>
      </c>
      <c r="H16" s="22"/>
      <c r="I16" s="313"/>
      <c r="J16" s="303"/>
    </row>
    <row r="17" spans="1:10" ht="58.5" customHeight="1">
      <c r="A17" s="330"/>
      <c r="C17" s="306"/>
      <c r="D17" s="306"/>
      <c r="E17" s="308"/>
      <c r="F17" s="311"/>
      <c r="G17" s="126" t="s">
        <v>27</v>
      </c>
      <c r="H17" s="23"/>
      <c r="I17" s="313"/>
      <c r="J17" s="303"/>
    </row>
    <row r="18" spans="1:10" ht="88.5" customHeight="1">
      <c r="A18" s="330"/>
      <c r="C18" s="306"/>
      <c r="D18" s="306"/>
      <c r="E18" s="308"/>
      <c r="F18" s="311"/>
      <c r="G18" s="126" t="s">
        <v>28</v>
      </c>
      <c r="H18" s="22"/>
      <c r="I18" s="313"/>
      <c r="J18" s="304"/>
    </row>
    <row r="19" spans="1:10" ht="58.5" customHeight="1">
      <c r="A19" s="329">
        <f>IF(F19="",A15,IF(ISNA(VLOOKUP($F19,$F$15:$GI18,4,FALSE)),1,0)+A15)</f>
        <v>0</v>
      </c>
      <c r="C19" s="306"/>
      <c r="D19" s="306"/>
      <c r="E19" s="308"/>
      <c r="F19" s="307"/>
      <c r="G19" s="126" t="s">
        <v>214</v>
      </c>
      <c r="H19" s="22"/>
      <c r="I19" s="312">
        <f>IF(J19="","",VLOOKUP(J19,'使用不可_選択肢'!$A$3:$B$8,2,FALSE))</f>
      </c>
      <c r="J19" s="302">
        <f>IF(F19="","",IF(H22="法32条に基づく必要な契約はない","基準1",IF(H22="法32条に基づき必要な契約は締結済み","基準1と2",IF(H22="法32条に基づき必要な契約は締結準備中","基準1と2",IF(H22="法32条に基づく必要な契約を締結する予定はない","！基準2","")))))</f>
      </c>
    </row>
    <row r="20" spans="1:10" ht="58.5" customHeight="1">
      <c r="A20" s="329"/>
      <c r="C20" s="306"/>
      <c r="D20" s="306"/>
      <c r="E20" s="308"/>
      <c r="F20" s="311"/>
      <c r="G20" s="126" t="s">
        <v>215</v>
      </c>
      <c r="H20" s="22"/>
      <c r="I20" s="313"/>
      <c r="J20" s="303"/>
    </row>
    <row r="21" spans="1:10" ht="58.5" customHeight="1">
      <c r="A21" s="330"/>
      <c r="C21" s="306"/>
      <c r="D21" s="306"/>
      <c r="E21" s="308"/>
      <c r="F21" s="311"/>
      <c r="G21" s="126" t="s">
        <v>27</v>
      </c>
      <c r="H21" s="23"/>
      <c r="I21" s="313"/>
      <c r="J21" s="303"/>
    </row>
    <row r="22" spans="1:10" ht="88.5" customHeight="1">
      <c r="A22" s="330"/>
      <c r="C22" s="306"/>
      <c r="D22" s="306"/>
      <c r="E22" s="308"/>
      <c r="F22" s="311"/>
      <c r="G22" s="126" t="s">
        <v>28</v>
      </c>
      <c r="H22" s="22"/>
      <c r="I22" s="313"/>
      <c r="J22" s="304"/>
    </row>
    <row r="23" spans="1:10" ht="58.5" customHeight="1">
      <c r="A23" s="329">
        <f>IF(F23="",A19,IF(ISNA(VLOOKUP($F23,$F$15:$I22,4,FALSE)),1,0)+A19)</f>
        <v>0</v>
      </c>
      <c r="C23" s="306"/>
      <c r="D23" s="306"/>
      <c r="E23" s="308"/>
      <c r="F23" s="307"/>
      <c r="G23" s="126" t="s">
        <v>214</v>
      </c>
      <c r="H23" s="22"/>
      <c r="I23" s="312">
        <f>IF(J23="","",VLOOKUP(J23,'使用不可_選択肢'!$A$3:$B$8,2,FALSE))</f>
      </c>
      <c r="J23" s="302">
        <f>IF(F23="","",IF(H26="法32条に基づく必要な契約はない","基準1",IF(H26="法32条に基づき必要な契約は締結済み","基準1と2",IF(H26="法32条に基づき必要な契約は締結準備中","基準1と2",IF(H26="法32条に基づく必要な契約を締結する予定はない","！基準2","")))))</f>
      </c>
    </row>
    <row r="24" spans="1:10" ht="58.5" customHeight="1">
      <c r="A24" s="329"/>
      <c r="C24" s="306"/>
      <c r="D24" s="306"/>
      <c r="E24" s="308"/>
      <c r="F24" s="311"/>
      <c r="G24" s="126" t="s">
        <v>215</v>
      </c>
      <c r="H24" s="22"/>
      <c r="I24" s="313"/>
      <c r="J24" s="303"/>
    </row>
    <row r="25" spans="1:10" ht="58.5" customHeight="1">
      <c r="A25" s="330"/>
      <c r="C25" s="306"/>
      <c r="D25" s="306"/>
      <c r="E25" s="308"/>
      <c r="F25" s="311"/>
      <c r="G25" s="126" t="s">
        <v>27</v>
      </c>
      <c r="H25" s="23"/>
      <c r="I25" s="313"/>
      <c r="J25" s="303"/>
    </row>
    <row r="26" spans="1:10" ht="88.5" customHeight="1">
      <c r="A26" s="330"/>
      <c r="C26" s="306"/>
      <c r="D26" s="306"/>
      <c r="E26" s="308"/>
      <c r="F26" s="311"/>
      <c r="G26" s="126" t="s">
        <v>28</v>
      </c>
      <c r="H26" s="22"/>
      <c r="I26" s="313"/>
      <c r="J26" s="304"/>
    </row>
    <row r="27" spans="1:10" ht="66" customHeight="1">
      <c r="A27" s="15">
        <f>IF(F27="",A23,IF(ISNA(VLOOKUP($F27,$F$15:$I26,4,FALSE)),1,0)+A23)</f>
        <v>0</v>
      </c>
      <c r="C27" s="305" t="s">
        <v>30</v>
      </c>
      <c r="D27" s="306"/>
      <c r="E27" s="307"/>
      <c r="F27" s="240"/>
      <c r="G27" s="126" t="s">
        <v>29</v>
      </c>
      <c r="H27" s="240"/>
      <c r="I27" s="239">
        <f>IF(J27="","",VLOOKUP(J27,基準選択肢B,2,FALSE))</f>
      </c>
      <c r="J27" s="238">
        <f>IF(F27="","","基準1")</f>
      </c>
    </row>
    <row r="28" spans="1:10" ht="66" customHeight="1">
      <c r="A28" s="15">
        <f>IF(F28="",A27,IF(ISNA(VLOOKUP($F28,$F$15:$I27,4,FALSE)),1,0)+A27)</f>
        <v>0</v>
      </c>
      <c r="C28" s="306"/>
      <c r="D28" s="306"/>
      <c r="E28" s="308"/>
      <c r="F28" s="240"/>
      <c r="G28" s="126" t="s">
        <v>29</v>
      </c>
      <c r="H28" s="240"/>
      <c r="I28" s="239">
        <f>IF(J28="","",VLOOKUP(J28,基準選択肢B,2,FALSE))</f>
      </c>
      <c r="J28" s="238">
        <f>IF(F28="","","基準1")</f>
      </c>
    </row>
    <row r="29" spans="1:10" ht="66" customHeight="1">
      <c r="A29" s="15">
        <f>IF(F29="",A28,IF(ISNA(VLOOKUP($F29,$F$15:$I28,4,FALSE)),1,0)+A28)</f>
        <v>0</v>
      </c>
      <c r="C29" s="306"/>
      <c r="D29" s="306"/>
      <c r="E29" s="308"/>
      <c r="F29" s="240"/>
      <c r="G29" s="126" t="s">
        <v>29</v>
      </c>
      <c r="H29" s="240"/>
      <c r="I29" s="239">
        <f>IF(J29="","",VLOOKUP(J29,基準選択肢B,2,FALSE))</f>
      </c>
      <c r="J29" s="238">
        <f>IF(F29="","","基準1")</f>
      </c>
    </row>
    <row r="30" spans="1:10" ht="43.5" customHeight="1">
      <c r="A30" s="327">
        <f>IF(F30="",A29,IF(ISNA(VLOOKUP($F30,$F$15:$I29,4,FALSE)),1,0)+A29)</f>
        <v>0</v>
      </c>
      <c r="C30" s="316" t="s">
        <v>155</v>
      </c>
      <c r="D30" s="317"/>
      <c r="E30" s="307"/>
      <c r="F30" s="307"/>
      <c r="G30" s="126" t="s">
        <v>31</v>
      </c>
      <c r="H30" s="240"/>
      <c r="I30" s="312">
        <f>IF(J30="","",VLOOKUP(J30,'使用不可_選択肢'!$A$3:$B$8,2,FALSE))</f>
      </c>
      <c r="J30" s="314">
        <f>IF(F30="","","基準1")</f>
      </c>
    </row>
    <row r="31" spans="1:10" ht="43.5" customHeight="1">
      <c r="A31" s="328"/>
      <c r="C31" s="317"/>
      <c r="D31" s="317"/>
      <c r="E31" s="308"/>
      <c r="F31" s="308"/>
      <c r="G31" s="126" t="s">
        <v>216</v>
      </c>
      <c r="H31" s="240"/>
      <c r="I31" s="313"/>
      <c r="J31" s="315"/>
    </row>
    <row r="32" spans="1:10" ht="43.5" customHeight="1">
      <c r="A32" s="327">
        <f>IF(F32="",A30,IF(ISNA(VLOOKUP($F32,$F$15:$I31,4,FALSE)),1,0)+A30)</f>
        <v>0</v>
      </c>
      <c r="C32" s="317"/>
      <c r="D32" s="317"/>
      <c r="E32" s="308"/>
      <c r="F32" s="307"/>
      <c r="G32" s="126" t="s">
        <v>31</v>
      </c>
      <c r="H32" s="240"/>
      <c r="I32" s="312">
        <f>IF(J32="","",VLOOKUP(J32,'使用不可_選択肢'!$A$3:$B$8,2,FALSE))</f>
      </c>
      <c r="J32" s="314">
        <f>IF(F32="","","基準1")</f>
      </c>
    </row>
    <row r="33" spans="1:10" ht="43.5" customHeight="1">
      <c r="A33" s="328"/>
      <c r="C33" s="317"/>
      <c r="D33" s="317"/>
      <c r="E33" s="308"/>
      <c r="F33" s="308"/>
      <c r="G33" s="126" t="s">
        <v>216</v>
      </c>
      <c r="H33" s="240"/>
      <c r="I33" s="313"/>
      <c r="J33" s="315"/>
    </row>
    <row r="34" spans="1:10" ht="43.5" customHeight="1">
      <c r="A34" s="327">
        <f>IF(F34="",A32,IF(ISNA(VLOOKUP($F34,$F$15:$I33,4,FALSE)),1,0)+A32)</f>
        <v>0</v>
      </c>
      <c r="C34" s="317"/>
      <c r="D34" s="317"/>
      <c r="E34" s="308"/>
      <c r="F34" s="307"/>
      <c r="G34" s="126" t="s">
        <v>31</v>
      </c>
      <c r="H34" s="240"/>
      <c r="I34" s="312">
        <f>IF(J34="","",VLOOKUP(J34,'使用不可_選択肢'!$A$3:$B$8,2,FALSE))</f>
      </c>
      <c r="J34" s="314">
        <f>IF(F34="","","基準1")</f>
      </c>
    </row>
    <row r="35" spans="1:10" ht="43.5" customHeight="1">
      <c r="A35" s="328"/>
      <c r="C35" s="317"/>
      <c r="D35" s="317"/>
      <c r="E35" s="308"/>
      <c r="F35" s="308"/>
      <c r="G35" s="126" t="s">
        <v>216</v>
      </c>
      <c r="H35" s="240"/>
      <c r="I35" s="313"/>
      <c r="J35" s="315"/>
    </row>
    <row r="36" spans="1:10" ht="51" customHeight="1">
      <c r="A36" s="327">
        <f>IF(F36="",A34,IF(ISNA(VLOOKUP($F36,$F$15:$I35,4,FALSE)),1,0)+A34)</f>
        <v>0</v>
      </c>
      <c r="C36" s="316" t="s">
        <v>213</v>
      </c>
      <c r="D36" s="317"/>
      <c r="E36" s="307"/>
      <c r="F36" s="307"/>
      <c r="G36" s="126" t="s">
        <v>217</v>
      </c>
      <c r="H36" s="240"/>
      <c r="I36" s="318">
        <f>IF(J36="","",VLOOKUP(J36,'使用不可_選択肢'!$A$3:$B$8,2,FALSE))</f>
      </c>
      <c r="J36" s="302">
        <f>IF(F36="","",IF(H37="データ管理又は統計・解析のみ関与あり","基準1と8",IF(H37="無し","基準1と8",IF(H37="データ管理又は統計・解析以外に関与あり","基準8を満たさない",""))))</f>
      </c>
    </row>
    <row r="37" spans="1:10" ht="86.25" customHeight="1">
      <c r="A37" s="328"/>
      <c r="C37" s="317"/>
      <c r="D37" s="317"/>
      <c r="E37" s="308"/>
      <c r="F37" s="308"/>
      <c r="G37" s="126" t="s">
        <v>218</v>
      </c>
      <c r="H37" s="240"/>
      <c r="I37" s="319"/>
      <c r="J37" s="320"/>
    </row>
    <row r="38" spans="1:10" ht="51" customHeight="1">
      <c r="A38" s="327">
        <f>IF(F38="",A36,IF(ISNA(VLOOKUP($F38,$F$15:$I37,4,FALSE)),1,0)+A36)</f>
        <v>0</v>
      </c>
      <c r="C38" s="317"/>
      <c r="D38" s="317"/>
      <c r="E38" s="308"/>
      <c r="F38" s="307"/>
      <c r="G38" s="126" t="s">
        <v>217</v>
      </c>
      <c r="H38" s="240"/>
      <c r="I38" s="318">
        <f>IF(J38="","",VLOOKUP(J38,'使用不可_選択肢'!$A$3:$B$8,2,FALSE))</f>
      </c>
      <c r="J38" s="302">
        <f>IF(F38="","",IF(H39="データ管理又は統計・解析のみ関与あり","基準1と8",IF(H39="無し","基準1と8",IF(H39="データ管理又は統計・解析以外に関与あり","基準8を満たさない",""))))</f>
      </c>
    </row>
    <row r="39" spans="1:10" ht="86.25" customHeight="1">
      <c r="A39" s="328"/>
      <c r="C39" s="317"/>
      <c r="D39" s="317"/>
      <c r="E39" s="308"/>
      <c r="F39" s="308"/>
      <c r="G39" s="126" t="s">
        <v>218</v>
      </c>
      <c r="H39" s="240"/>
      <c r="I39" s="319"/>
      <c r="J39" s="320"/>
    </row>
    <row r="40" spans="1:10" ht="51" customHeight="1">
      <c r="A40" s="327">
        <f>IF(F40="",A38,IF(ISNA(VLOOKUP($F40,$F$15:$I39,4,FALSE)),1,0)+A38)</f>
        <v>0</v>
      </c>
      <c r="C40" s="317"/>
      <c r="D40" s="317"/>
      <c r="E40" s="308"/>
      <c r="F40" s="307"/>
      <c r="G40" s="126" t="s">
        <v>217</v>
      </c>
      <c r="H40" s="240"/>
      <c r="I40" s="318">
        <f>IF(J40="","",VLOOKUP(J40,'使用不可_選択肢'!$A$3:$B$8,2,FALSE))</f>
      </c>
      <c r="J40" s="302">
        <f>IF(F40="","",IF(H41="データ管理又は統計・解析のみ関与あり","基準1と8",IF(H41="無し","基準1と8",IF(H41="データ管理又は統計・解析以外に関与あり","基準8を満たさない",""))))</f>
      </c>
    </row>
    <row r="41" spans="1:10" ht="86.25" customHeight="1">
      <c r="A41" s="328"/>
      <c r="C41" s="317"/>
      <c r="D41" s="317"/>
      <c r="E41" s="308"/>
      <c r="F41" s="308"/>
      <c r="G41" s="126" t="s">
        <v>218</v>
      </c>
      <c r="H41" s="240"/>
      <c r="I41" s="319"/>
      <c r="J41" s="320"/>
    </row>
  </sheetData>
  <sheetProtection sheet="1" formatCells="0" selectLockedCells="1"/>
  <mergeCells count="59">
    <mergeCell ref="A36:A37"/>
    <mergeCell ref="A38:A39"/>
    <mergeCell ref="A40:A41"/>
    <mergeCell ref="A15:A18"/>
    <mergeCell ref="A19:A22"/>
    <mergeCell ref="A23:A26"/>
    <mergeCell ref="A30:A31"/>
    <mergeCell ref="A32:A33"/>
    <mergeCell ref="A34:A35"/>
    <mergeCell ref="C1:I1"/>
    <mergeCell ref="I38:I39"/>
    <mergeCell ref="J38:J39"/>
    <mergeCell ref="F40:F41"/>
    <mergeCell ref="I40:I41"/>
    <mergeCell ref="J40:J41"/>
    <mergeCell ref="I3:J3"/>
    <mergeCell ref="I4:J4"/>
    <mergeCell ref="I5:J5"/>
    <mergeCell ref="I6:J6"/>
    <mergeCell ref="J30:J31"/>
    <mergeCell ref="J32:J33"/>
    <mergeCell ref="J34:J35"/>
    <mergeCell ref="C36:D41"/>
    <mergeCell ref="E36:E41"/>
    <mergeCell ref="F36:F37"/>
    <mergeCell ref="I36:I37"/>
    <mergeCell ref="J36:J37"/>
    <mergeCell ref="F38:F39"/>
    <mergeCell ref="C30:D35"/>
    <mergeCell ref="E30:E35"/>
    <mergeCell ref="F30:F31"/>
    <mergeCell ref="F32:F33"/>
    <mergeCell ref="F34:F35"/>
    <mergeCell ref="I30:I31"/>
    <mergeCell ref="I32:I33"/>
    <mergeCell ref="I34:I35"/>
    <mergeCell ref="C27:D29"/>
    <mergeCell ref="E27:E29"/>
    <mergeCell ref="I15:I18"/>
    <mergeCell ref="I19:I22"/>
    <mergeCell ref="I23:I26"/>
    <mergeCell ref="F19:F22"/>
    <mergeCell ref="F23:F26"/>
    <mergeCell ref="J15:J18"/>
    <mergeCell ref="J19:J22"/>
    <mergeCell ref="J23:J26"/>
    <mergeCell ref="C10:D14"/>
    <mergeCell ref="E10:E14"/>
    <mergeCell ref="G10:G14"/>
    <mergeCell ref="C15:D26"/>
    <mergeCell ref="E15:E26"/>
    <mergeCell ref="F15:F18"/>
    <mergeCell ref="C3:C4"/>
    <mergeCell ref="D3:F4"/>
    <mergeCell ref="C6:F7"/>
    <mergeCell ref="G9:H9"/>
    <mergeCell ref="C9:D9"/>
    <mergeCell ref="I9:J9"/>
    <mergeCell ref="I7:J7"/>
  </mergeCells>
  <conditionalFormatting sqref="I4:I6">
    <cfRule type="expression" priority="94" dxfId="1">
      <formula>I4=""</formula>
    </cfRule>
  </conditionalFormatting>
  <conditionalFormatting sqref="D3">
    <cfRule type="expression" priority="95" dxfId="1">
      <formula>$D$3=""</formula>
    </cfRule>
  </conditionalFormatting>
  <conditionalFormatting sqref="E10:E41">
    <cfRule type="expression" priority="91" dxfId="0">
      <formula>E10=""</formula>
    </cfRule>
  </conditionalFormatting>
  <conditionalFormatting sqref="I3">
    <cfRule type="expression" priority="90" dxfId="8">
      <formula>I3=""</formula>
    </cfRule>
  </conditionalFormatting>
  <conditionalFormatting sqref="F10:F14">
    <cfRule type="expression" priority="87" dxfId="1">
      <formula>$E$10=""</formula>
    </cfRule>
    <cfRule type="expression" priority="88" dxfId="1">
      <formula>$E$10="いいえ"</formula>
    </cfRule>
    <cfRule type="expression" priority="89" dxfId="8">
      <formula>F10=""</formula>
    </cfRule>
  </conditionalFormatting>
  <conditionalFormatting sqref="H10:H14">
    <cfRule type="expression" priority="85" dxfId="1">
      <formula>$F10=""</formula>
    </cfRule>
    <cfRule type="expression" priority="86" dxfId="8">
      <formula>H10=""</formula>
    </cfRule>
  </conditionalFormatting>
  <conditionalFormatting sqref="F15:F26">
    <cfRule type="expression" priority="82" dxfId="1">
      <formula>$E$15=""</formula>
    </cfRule>
    <cfRule type="expression" priority="83" dxfId="1">
      <formula>$E$15="いいえ"</formula>
    </cfRule>
    <cfRule type="expression" priority="84" dxfId="8">
      <formula>F15=""</formula>
    </cfRule>
  </conditionalFormatting>
  <conditionalFormatting sqref="G10:G14">
    <cfRule type="expression" priority="81" dxfId="1">
      <formula>$E$10="いいえ"</formula>
    </cfRule>
  </conditionalFormatting>
  <conditionalFormatting sqref="G15:G26">
    <cfRule type="expression" priority="80" dxfId="1">
      <formula>$E$15="いいえ"</formula>
    </cfRule>
  </conditionalFormatting>
  <conditionalFormatting sqref="H16">
    <cfRule type="expression" priority="70" dxfId="1">
      <formula>$F15=""</formula>
    </cfRule>
    <cfRule type="expression" priority="71" dxfId="0">
      <formula>H16=""</formula>
    </cfRule>
  </conditionalFormatting>
  <conditionalFormatting sqref="H18">
    <cfRule type="expression" priority="69" dxfId="1">
      <formula>$F15=""</formula>
    </cfRule>
    <cfRule type="expression" priority="78" dxfId="0">
      <formula>H18=""</formula>
    </cfRule>
    <cfRule type="expression" priority="79" dxfId="4">
      <formula>$H18="法32条に基づく必要な契約を締結する予定はない"</formula>
    </cfRule>
  </conditionalFormatting>
  <conditionalFormatting sqref="H15">
    <cfRule type="expression" priority="73" dxfId="1">
      <formula>$F15=""</formula>
    </cfRule>
  </conditionalFormatting>
  <conditionalFormatting sqref="H17">
    <cfRule type="expression" priority="75" dxfId="1">
      <formula>$F15=""</formula>
    </cfRule>
    <cfRule type="expression" priority="76" dxfId="8">
      <formula>H17=""</formula>
    </cfRule>
  </conditionalFormatting>
  <conditionalFormatting sqref="H15">
    <cfRule type="expression" priority="74" dxfId="859">
      <formula>H15=""</formula>
    </cfRule>
  </conditionalFormatting>
  <conditionalFormatting sqref="H15">
    <cfRule type="expression" priority="77" dxfId="8" stopIfTrue="1">
      <formula>$H15="その他"</formula>
    </cfRule>
  </conditionalFormatting>
  <conditionalFormatting sqref="H16">
    <cfRule type="expression" priority="72" dxfId="8" stopIfTrue="1">
      <formula>$H18="間接"</formula>
    </cfRule>
  </conditionalFormatting>
  <conditionalFormatting sqref="H20">
    <cfRule type="expression" priority="48" dxfId="1">
      <formula>$F19=""</formula>
    </cfRule>
    <cfRule type="expression" priority="49" dxfId="0">
      <formula>H20=""</formula>
    </cfRule>
  </conditionalFormatting>
  <conditionalFormatting sqref="H22">
    <cfRule type="expression" priority="47" dxfId="1">
      <formula>$F19=""</formula>
    </cfRule>
    <cfRule type="expression" priority="56" dxfId="0">
      <formula>H22=""</formula>
    </cfRule>
    <cfRule type="expression" priority="57" dxfId="4">
      <formula>$H22="法32条に基づく必要な契約を締結する予定はない"</formula>
    </cfRule>
  </conditionalFormatting>
  <conditionalFormatting sqref="H19">
    <cfRule type="expression" priority="51" dxfId="1">
      <formula>$F19=""</formula>
    </cfRule>
  </conditionalFormatting>
  <conditionalFormatting sqref="H21">
    <cfRule type="expression" priority="53" dxfId="1">
      <formula>$F19=""</formula>
    </cfRule>
    <cfRule type="expression" priority="54" dxfId="8">
      <formula>H21=""</formula>
    </cfRule>
  </conditionalFormatting>
  <conditionalFormatting sqref="H19">
    <cfRule type="expression" priority="52" dxfId="859">
      <formula>H19=""</formula>
    </cfRule>
  </conditionalFormatting>
  <conditionalFormatting sqref="H19">
    <cfRule type="expression" priority="55" dxfId="8" stopIfTrue="1">
      <formula>$H19="その他"</formula>
    </cfRule>
  </conditionalFormatting>
  <conditionalFormatting sqref="H20">
    <cfRule type="expression" priority="50" dxfId="8" stopIfTrue="1">
      <formula>$H22="間接"</formula>
    </cfRule>
  </conditionalFormatting>
  <conditionalFormatting sqref="H24">
    <cfRule type="expression" priority="37" dxfId="1">
      <formula>$F23=""</formula>
    </cfRule>
    <cfRule type="expression" priority="38" dxfId="0">
      <formula>H24=""</formula>
    </cfRule>
  </conditionalFormatting>
  <conditionalFormatting sqref="H26">
    <cfRule type="expression" priority="36" dxfId="1">
      <formula>$F23=""</formula>
    </cfRule>
    <cfRule type="expression" priority="45" dxfId="0">
      <formula>H26=""</formula>
    </cfRule>
    <cfRule type="expression" priority="46" dxfId="4">
      <formula>$H26="法32条に基づく必要な契約を締結する予定はない"</formula>
    </cfRule>
  </conditionalFormatting>
  <conditionalFormatting sqref="H23">
    <cfRule type="expression" priority="40" dxfId="1">
      <formula>$F23=""</formula>
    </cfRule>
  </conditionalFormatting>
  <conditionalFormatting sqref="H25">
    <cfRule type="expression" priority="42" dxfId="1">
      <formula>$F23=""</formula>
    </cfRule>
    <cfRule type="expression" priority="43" dxfId="8">
      <formula>H25=""</formula>
    </cfRule>
  </conditionalFormatting>
  <conditionalFormatting sqref="H23">
    <cfRule type="expression" priority="41" dxfId="859">
      <formula>H23=""</formula>
    </cfRule>
  </conditionalFormatting>
  <conditionalFormatting sqref="H23">
    <cfRule type="expression" priority="44" dxfId="8" stopIfTrue="1">
      <formula>$H23="その他"</formula>
    </cfRule>
  </conditionalFormatting>
  <conditionalFormatting sqref="H24">
    <cfRule type="expression" priority="39" dxfId="8" stopIfTrue="1">
      <formula>$H26="間接"</formula>
    </cfRule>
  </conditionalFormatting>
  <conditionalFormatting sqref="I15:J18">
    <cfRule type="expression" priority="34" dxfId="1">
      <formula>$F15=""</formula>
    </cfRule>
    <cfRule type="expression" priority="35" dxfId="4">
      <formula>$J$15="！基準2"</formula>
    </cfRule>
  </conditionalFormatting>
  <conditionalFormatting sqref="I19:J26">
    <cfRule type="expression" priority="32" dxfId="1">
      <formula>$F19=""</formula>
    </cfRule>
    <cfRule type="expression" priority="33" dxfId="4">
      <formula>$J19="！基準2"</formula>
    </cfRule>
  </conditionalFormatting>
  <conditionalFormatting sqref="F27:F29">
    <cfRule type="expression" priority="29" dxfId="1">
      <formula>$E$27="いいえ"</formula>
    </cfRule>
    <cfRule type="expression" priority="30" dxfId="1">
      <formula>$E$27=""</formula>
    </cfRule>
    <cfRule type="expression" priority="31" dxfId="8">
      <formula>F27=""</formula>
    </cfRule>
  </conditionalFormatting>
  <conditionalFormatting sqref="G27:G29">
    <cfRule type="expression" priority="28" dxfId="1">
      <formula>$E$27="いいえ"</formula>
    </cfRule>
  </conditionalFormatting>
  <conditionalFormatting sqref="H27:H29">
    <cfRule type="expression" priority="26" dxfId="1">
      <formula>$F27=""</formula>
    </cfRule>
    <cfRule type="expression" priority="27" dxfId="8">
      <formula>H27=""</formula>
    </cfRule>
  </conditionalFormatting>
  <conditionalFormatting sqref="I27:J29">
    <cfRule type="expression" priority="25" dxfId="1">
      <formula>$F27=""</formula>
    </cfRule>
  </conditionalFormatting>
  <conditionalFormatting sqref="F30:F35">
    <cfRule type="expression" priority="22" dxfId="1">
      <formula>$E$30=""</formula>
    </cfRule>
    <cfRule type="expression" priority="23" dxfId="1">
      <formula>$E$30="いいえ"</formula>
    </cfRule>
    <cfRule type="expression" priority="24" dxfId="8">
      <formula>$F30=""</formula>
    </cfRule>
  </conditionalFormatting>
  <conditionalFormatting sqref="F36:F41">
    <cfRule type="expression" priority="19" dxfId="1">
      <formula>$E$36=""</formula>
    </cfRule>
    <cfRule type="expression" priority="20" dxfId="1">
      <formula>$E$36="いいえ"</formula>
    </cfRule>
    <cfRule type="expression" priority="21" dxfId="8">
      <formula>$F36=""</formula>
    </cfRule>
  </conditionalFormatting>
  <conditionalFormatting sqref="G30:G35">
    <cfRule type="expression" priority="18" dxfId="1">
      <formula>$E$30="いいえ"</formula>
    </cfRule>
  </conditionalFormatting>
  <conditionalFormatting sqref="G36:G41">
    <cfRule type="expression" priority="17" dxfId="1">
      <formula>$E$36="いいえ"</formula>
    </cfRule>
  </conditionalFormatting>
  <conditionalFormatting sqref="H30 H32 H34 H38 H40">
    <cfRule type="expression" priority="14" dxfId="1">
      <formula>$F30=""</formula>
    </cfRule>
    <cfRule type="expression" priority="16" dxfId="8">
      <formula>$H30=""</formula>
    </cfRule>
  </conditionalFormatting>
  <conditionalFormatting sqref="H31 H33 H35 H39 H41">
    <cfRule type="expression" priority="1" dxfId="1">
      <formula>F30=""</formula>
    </cfRule>
    <cfRule type="expression" priority="2" dxfId="0">
      <formula>$H31=""</formula>
    </cfRule>
  </conditionalFormatting>
  <conditionalFormatting sqref="I30:J35">
    <cfRule type="expression" priority="10" dxfId="1">
      <formula>$F30=""</formula>
    </cfRule>
  </conditionalFormatting>
  <conditionalFormatting sqref="H36">
    <cfRule type="expression" priority="8" dxfId="1">
      <formula>$F36=""</formula>
    </cfRule>
    <cfRule type="expression" priority="9" dxfId="8">
      <formula>$H36=""</formula>
    </cfRule>
  </conditionalFormatting>
  <conditionalFormatting sqref="H37">
    <cfRule type="expression" priority="3" dxfId="1">
      <formula>F36=""</formula>
    </cfRule>
    <cfRule type="expression" priority="6" dxfId="0">
      <formula>$H37=""</formula>
    </cfRule>
    <cfRule type="expression" priority="7" dxfId="4" stopIfTrue="1">
      <formula>H37="データ管理又は統計・解析以外に関与あり"</formula>
    </cfRule>
  </conditionalFormatting>
  <conditionalFormatting sqref="I36:J41">
    <cfRule type="expression" priority="4" dxfId="1">
      <formula>$F36=""</formula>
    </cfRule>
    <cfRule type="expression" priority="5" dxfId="4">
      <formula>$J36="基準8を満たさない"</formula>
    </cfRule>
  </conditionalFormatting>
  <conditionalFormatting sqref="H39">
    <cfRule type="expression" priority="13" dxfId="4" stopIfTrue="1">
      <formula>H39="データ管理又は統計・解析以外に関与あり"</formula>
    </cfRule>
  </conditionalFormatting>
  <conditionalFormatting sqref="H41">
    <cfRule type="expression" priority="11" dxfId="4"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M9" sqref="M9"/>
    </sheetView>
  </sheetViews>
  <sheetFormatPr defaultColWidth="8.8515625" defaultRowHeight="15"/>
  <cols>
    <col min="1" max="1" width="2.00390625" style="47" customWidth="1"/>
    <col min="2" max="2" width="2.140625" style="47" customWidth="1"/>
    <col min="3" max="3" width="29.00390625" style="49" customWidth="1"/>
    <col min="4" max="4" width="44.57421875" style="49" customWidth="1"/>
    <col min="5" max="5" width="7.5742187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417" t="s">
        <v>192</v>
      </c>
      <c r="G1" s="417"/>
      <c r="H1" s="417"/>
      <c r="I1" s="417"/>
      <c r="J1" s="417"/>
      <c r="K1" s="417"/>
      <c r="L1" s="417"/>
      <c r="M1" s="93" t="s">
        <v>241</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158</v>
      </c>
      <c r="D3" s="69"/>
      <c r="E3" s="91"/>
      <c r="F3" s="91"/>
      <c r="G3" s="91"/>
      <c r="H3" s="91"/>
      <c r="I3" s="91"/>
      <c r="J3" s="91"/>
      <c r="K3" s="91"/>
      <c r="L3" s="91"/>
      <c r="M3" s="91"/>
      <c r="N3" s="90"/>
    </row>
    <row r="4" spans="1:14" ht="36.75" customHeight="1">
      <c r="A4" s="50"/>
      <c r="B4" s="50"/>
      <c r="C4" s="84"/>
      <c r="D4" s="84"/>
      <c r="E4" s="84"/>
      <c r="F4" s="84"/>
      <c r="G4" s="84"/>
      <c r="H4" s="60"/>
      <c r="I4" s="59"/>
      <c r="J4" s="59"/>
      <c r="K4" s="411" t="s">
        <v>70</v>
      </c>
      <c r="L4" s="418"/>
      <c r="M4" s="89"/>
      <c r="N4" s="50"/>
    </row>
    <row r="5" spans="1:14" ht="36.75" customHeight="1">
      <c r="A5" s="50"/>
      <c r="B5" s="50"/>
      <c r="C5" s="406" t="s">
        <v>154</v>
      </c>
      <c r="D5" s="408">
        <f>IF('様式A'!B10="","",'様式A'!B10)</f>
      </c>
      <c r="E5" s="409"/>
      <c r="F5" s="409"/>
      <c r="G5" s="409"/>
      <c r="H5" s="409"/>
      <c r="I5" s="409"/>
      <c r="J5" s="59"/>
      <c r="K5" s="411" t="s">
        <v>69</v>
      </c>
      <c r="L5" s="418"/>
      <c r="M5" s="87"/>
      <c r="N5" s="50"/>
    </row>
    <row r="6" spans="1:14" ht="36.75" customHeight="1">
      <c r="A6" s="50"/>
      <c r="B6" s="50"/>
      <c r="C6" s="407"/>
      <c r="D6" s="410"/>
      <c r="E6" s="410"/>
      <c r="F6" s="410"/>
      <c r="G6" s="410"/>
      <c r="H6" s="410"/>
      <c r="I6" s="410"/>
      <c r="J6" s="59"/>
      <c r="K6" s="411" t="s">
        <v>68</v>
      </c>
      <c r="L6" s="412"/>
      <c r="M6" s="87"/>
      <c r="N6" s="50"/>
    </row>
    <row r="7" spans="1:14" ht="36.75" customHeight="1">
      <c r="A7" s="50"/>
      <c r="B7" s="50"/>
      <c r="J7" s="60"/>
      <c r="K7" s="411" t="s">
        <v>230</v>
      </c>
      <c r="L7" s="412"/>
      <c r="M7" s="87"/>
      <c r="N7" s="50"/>
    </row>
    <row r="8" spans="1:14" ht="45.75" customHeight="1">
      <c r="A8" s="50"/>
      <c r="B8" s="50"/>
      <c r="C8" s="86" t="s">
        <v>219</v>
      </c>
      <c r="D8" s="85"/>
      <c r="E8" s="76"/>
      <c r="F8" s="76"/>
      <c r="G8" s="84"/>
      <c r="H8" s="83"/>
      <c r="I8" s="83"/>
      <c r="J8" s="83"/>
      <c r="K8" s="83"/>
      <c r="L8" s="78"/>
      <c r="M8" s="82"/>
      <c r="N8" s="77"/>
    </row>
    <row r="9" spans="1:14" ht="40.5" customHeight="1">
      <c r="A9" s="50"/>
      <c r="B9" s="50"/>
      <c r="C9" s="81" t="s">
        <v>18</v>
      </c>
      <c r="D9" s="81" t="s">
        <v>19</v>
      </c>
      <c r="E9" s="47"/>
      <c r="F9" s="419" t="s">
        <v>18</v>
      </c>
      <c r="G9" s="299"/>
      <c r="H9" s="419" t="s">
        <v>19</v>
      </c>
      <c r="I9" s="420"/>
      <c r="J9" s="299"/>
      <c r="L9" s="80"/>
      <c r="M9" s="79" t="s">
        <v>67</v>
      </c>
      <c r="N9" s="77"/>
    </row>
    <row r="10" spans="1:14" ht="26.25" customHeight="1">
      <c r="A10" s="50"/>
      <c r="B10" s="50"/>
      <c r="C10" s="75"/>
      <c r="D10" s="75"/>
      <c r="E10" s="47"/>
      <c r="F10" s="413"/>
      <c r="G10" s="323"/>
      <c r="H10" s="413"/>
      <c r="I10" s="421"/>
      <c r="J10" s="323"/>
      <c r="L10" s="78"/>
      <c r="M10" s="414"/>
      <c r="N10" s="77"/>
    </row>
    <row r="11" spans="1:14" ht="26.25" customHeight="1">
      <c r="A11" s="50"/>
      <c r="B11" s="50"/>
      <c r="C11" s="75"/>
      <c r="D11" s="75"/>
      <c r="E11" s="47"/>
      <c r="F11" s="413"/>
      <c r="G11" s="323"/>
      <c r="H11" s="413"/>
      <c r="I11" s="421"/>
      <c r="J11" s="323"/>
      <c r="L11" s="78"/>
      <c r="M11" s="415"/>
      <c r="N11" s="77"/>
    </row>
    <row r="12" spans="1:14" ht="26.25" customHeight="1">
      <c r="A12" s="50"/>
      <c r="B12" s="50"/>
      <c r="C12" s="75"/>
      <c r="D12" s="75"/>
      <c r="E12" s="47"/>
      <c r="F12" s="413"/>
      <c r="G12" s="323"/>
      <c r="H12" s="413"/>
      <c r="I12" s="421"/>
      <c r="J12" s="323"/>
      <c r="L12" s="78"/>
      <c r="M12" s="415"/>
      <c r="N12" s="77"/>
    </row>
    <row r="13" spans="1:14" ht="26.25" customHeight="1">
      <c r="A13" s="50"/>
      <c r="B13" s="50"/>
      <c r="C13" s="75"/>
      <c r="D13" s="75"/>
      <c r="E13" s="47"/>
      <c r="F13" s="413"/>
      <c r="G13" s="323"/>
      <c r="H13" s="413"/>
      <c r="I13" s="421"/>
      <c r="J13" s="323"/>
      <c r="L13" s="78"/>
      <c r="M13" s="416"/>
      <c r="N13" s="77"/>
    </row>
    <row r="14" spans="1:14" ht="26.25" customHeight="1">
      <c r="A14" s="50"/>
      <c r="B14" s="50"/>
      <c r="C14" s="75"/>
      <c r="D14" s="75"/>
      <c r="E14" s="47"/>
      <c r="F14" s="413"/>
      <c r="G14" s="323"/>
      <c r="H14" s="413"/>
      <c r="I14" s="421"/>
      <c r="J14" s="323"/>
      <c r="L14" s="78"/>
      <c r="M14" s="74"/>
      <c r="N14" s="77"/>
    </row>
    <row r="15" spans="1:14" ht="26.25" customHeight="1">
      <c r="A15" s="50"/>
      <c r="B15" s="50"/>
      <c r="C15" s="75"/>
      <c r="D15" s="75"/>
      <c r="E15" s="47"/>
      <c r="F15" s="413"/>
      <c r="G15" s="323"/>
      <c r="H15" s="413"/>
      <c r="I15" s="421"/>
      <c r="J15" s="323"/>
      <c r="L15" s="78"/>
      <c r="M15" s="74"/>
      <c r="N15" s="77"/>
    </row>
    <row r="16" spans="1:14" ht="26.25" customHeight="1">
      <c r="A16" s="50"/>
      <c r="B16" s="50"/>
      <c r="C16" s="75"/>
      <c r="D16" s="75"/>
      <c r="E16" s="47"/>
      <c r="F16" s="413"/>
      <c r="G16" s="323"/>
      <c r="H16" s="413"/>
      <c r="I16" s="421"/>
      <c r="J16" s="323"/>
      <c r="L16" s="78"/>
      <c r="M16" s="74"/>
      <c r="N16" s="77"/>
    </row>
    <row r="17" spans="1:14" ht="26.25" customHeight="1">
      <c r="A17" s="50"/>
      <c r="B17" s="50"/>
      <c r="C17" s="75"/>
      <c r="D17" s="75"/>
      <c r="E17" s="47"/>
      <c r="F17" s="413"/>
      <c r="G17" s="323"/>
      <c r="H17" s="413"/>
      <c r="I17" s="421"/>
      <c r="J17" s="323"/>
      <c r="L17" s="68"/>
      <c r="M17" s="74"/>
      <c r="N17" s="73"/>
    </row>
    <row r="18" spans="1:14" s="49" customFormat="1" ht="37.5" customHeight="1">
      <c r="A18" s="60"/>
      <c r="B18" s="72"/>
      <c r="C18" s="71" t="s">
        <v>73</v>
      </c>
      <c r="D18" s="70"/>
      <c r="E18" s="70"/>
      <c r="F18" s="70"/>
      <c r="G18" s="70"/>
      <c r="H18" s="70"/>
      <c r="I18" s="70"/>
      <c r="J18" s="70"/>
      <c r="K18" s="69"/>
      <c r="L18" s="68"/>
      <c r="M18" s="68"/>
      <c r="N18" s="67"/>
    </row>
    <row r="19" spans="1:14" ht="30.75" customHeight="1">
      <c r="A19" s="50"/>
      <c r="B19" s="50"/>
      <c r="C19" s="337" t="s">
        <v>220</v>
      </c>
      <c r="D19" s="394"/>
      <c r="E19" s="395"/>
      <c r="F19" s="66" t="s">
        <v>63</v>
      </c>
      <c r="G19" s="402">
        <f>IF('様式B'!F10="","",'様式B'!F10)</f>
      </c>
      <c r="H19" s="402"/>
      <c r="I19" s="402"/>
      <c r="J19" s="403">
        <f>IF(G19="","","本研究対象薬剤・機器名："&amp;'様式B'!H10)</f>
      </c>
      <c r="K19" s="404"/>
      <c r="L19" s="404"/>
      <c r="M19" s="404"/>
      <c r="N19" s="50"/>
    </row>
    <row r="20" spans="1:14" ht="30.75" customHeight="1">
      <c r="A20" s="50"/>
      <c r="B20" s="50"/>
      <c r="C20" s="396"/>
      <c r="D20" s="397"/>
      <c r="E20" s="398"/>
      <c r="F20" s="66" t="s">
        <v>66</v>
      </c>
      <c r="G20" s="402">
        <f>IF('様式B'!F11="","",'様式B'!F11)</f>
      </c>
      <c r="H20" s="402"/>
      <c r="I20" s="402"/>
      <c r="J20" s="403">
        <f>IF(G20="","","本研究対象薬剤・機器名："&amp;'様式B'!H11)</f>
      </c>
      <c r="K20" s="404"/>
      <c r="L20" s="404"/>
      <c r="M20" s="404"/>
      <c r="N20" s="50"/>
    </row>
    <row r="21" spans="1:14" ht="30.75" customHeight="1">
      <c r="A21" s="50"/>
      <c r="B21" s="50"/>
      <c r="C21" s="396"/>
      <c r="D21" s="397"/>
      <c r="E21" s="398"/>
      <c r="F21" s="66" t="s">
        <v>65</v>
      </c>
      <c r="G21" s="402">
        <f>IF('様式B'!F12="","",'様式B'!F12)</f>
      </c>
      <c r="H21" s="402"/>
      <c r="I21" s="402"/>
      <c r="J21" s="403">
        <f>IF(G21="","","本研究対象薬剤・機器名："&amp;'様式B'!H12)</f>
      </c>
      <c r="K21" s="404"/>
      <c r="L21" s="404"/>
      <c r="M21" s="404"/>
      <c r="N21" s="50"/>
    </row>
    <row r="22" spans="1:14" ht="30.75" customHeight="1">
      <c r="A22" s="50"/>
      <c r="B22" s="50"/>
      <c r="C22" s="396"/>
      <c r="D22" s="397"/>
      <c r="E22" s="398"/>
      <c r="F22" s="66" t="s">
        <v>64</v>
      </c>
      <c r="G22" s="402">
        <f>IF('様式B'!F13="","",'様式B'!F13)</f>
      </c>
      <c r="H22" s="402"/>
      <c r="I22" s="402"/>
      <c r="J22" s="403">
        <f>IF(G22="","","本研究対象薬剤・機器名："&amp;'様式B'!H13)</f>
      </c>
      <c r="K22" s="404"/>
      <c r="L22" s="404"/>
      <c r="M22" s="404"/>
      <c r="N22" s="50"/>
    </row>
    <row r="23" spans="1:14" ht="30.75" customHeight="1">
      <c r="A23" s="50"/>
      <c r="B23" s="50"/>
      <c r="C23" s="396"/>
      <c r="D23" s="397"/>
      <c r="E23" s="398"/>
      <c r="F23" s="66" t="s">
        <v>74</v>
      </c>
      <c r="G23" s="402">
        <f>IF('様式B'!F14="","",'様式B'!F14)</f>
      </c>
      <c r="H23" s="402"/>
      <c r="I23" s="402"/>
      <c r="J23" s="403">
        <f>IF(G23="","","本研究対象薬剤・機器名："&amp;'様式B'!H14)</f>
      </c>
      <c r="K23" s="404"/>
      <c r="L23" s="404"/>
      <c r="M23" s="404"/>
      <c r="N23" s="50"/>
    </row>
    <row r="24" spans="1:14" ht="30.75" customHeight="1">
      <c r="A24" s="50"/>
      <c r="B24" s="50"/>
      <c r="C24" s="396"/>
      <c r="D24" s="397"/>
      <c r="E24" s="398"/>
      <c r="F24" s="66" t="s">
        <v>75</v>
      </c>
      <c r="G24" s="402"/>
      <c r="H24" s="402"/>
      <c r="I24" s="402"/>
      <c r="J24" s="403"/>
      <c r="K24" s="404"/>
      <c r="L24" s="404"/>
      <c r="M24" s="404"/>
      <c r="N24" s="50"/>
    </row>
    <row r="25" spans="1:14" ht="30.75" customHeight="1">
      <c r="A25" s="50"/>
      <c r="B25" s="50"/>
      <c r="C25" s="399"/>
      <c r="D25" s="400"/>
      <c r="E25" s="401"/>
      <c r="F25" s="66" t="s">
        <v>76</v>
      </c>
      <c r="G25" s="402"/>
      <c r="H25" s="402"/>
      <c r="I25" s="402"/>
      <c r="J25" s="405"/>
      <c r="K25" s="404"/>
      <c r="L25" s="404"/>
      <c r="M25" s="404"/>
      <c r="N25" s="50"/>
    </row>
    <row r="26" spans="1:14" ht="12.75" customHeight="1">
      <c r="A26" s="50"/>
      <c r="B26" s="50"/>
      <c r="C26" s="65"/>
      <c r="D26" s="65"/>
      <c r="E26" s="65"/>
      <c r="F26" s="65"/>
      <c r="G26" s="65"/>
      <c r="H26" s="65"/>
      <c r="I26" s="65"/>
      <c r="J26" s="65"/>
      <c r="K26" s="65"/>
      <c r="L26" s="65"/>
      <c r="M26" s="65"/>
      <c r="N26" s="64"/>
    </row>
    <row r="27" spans="1:14" ht="42" customHeight="1">
      <c r="A27" s="50"/>
      <c r="B27" s="50"/>
      <c r="C27" s="391" t="s">
        <v>77</v>
      </c>
      <c r="D27" s="391"/>
      <c r="E27" s="392"/>
      <c r="F27" s="393"/>
      <c r="G27" s="393"/>
      <c r="H27" s="393"/>
      <c r="I27" s="393"/>
      <c r="J27" s="59"/>
      <c r="K27" s="59"/>
      <c r="L27" s="59"/>
      <c r="M27" s="59"/>
      <c r="N27" s="50"/>
    </row>
    <row r="28" spans="1:14" ht="31.5" customHeight="1">
      <c r="A28" s="50"/>
      <c r="B28" s="50"/>
      <c r="C28" s="59"/>
      <c r="D28" s="63"/>
      <c r="E28" s="62" t="s">
        <v>168</v>
      </c>
      <c r="F28" s="246" t="s">
        <v>63</v>
      </c>
      <c r="G28" s="386">
        <f>IF(G19="","",G19)</f>
      </c>
      <c r="H28" s="387"/>
      <c r="I28" s="387"/>
      <c r="J28" s="387"/>
      <c r="K28" s="387"/>
      <c r="L28" s="387"/>
      <c r="M28" s="388"/>
      <c r="N28" s="247"/>
    </row>
    <row r="29" spans="1:14" ht="19.5" customHeight="1">
      <c r="A29" s="50"/>
      <c r="B29" s="50"/>
      <c r="C29" s="59"/>
      <c r="D29" s="59"/>
      <c r="E29" s="59"/>
      <c r="F29" s="59"/>
      <c r="G29" s="59"/>
      <c r="H29" s="59"/>
      <c r="I29" s="59"/>
      <c r="J29" s="59"/>
      <c r="K29" s="59"/>
      <c r="L29" s="59"/>
      <c r="M29" s="59"/>
      <c r="N29" s="247"/>
    </row>
    <row r="30" spans="1:14" ht="21" customHeight="1">
      <c r="A30" s="50"/>
      <c r="B30" s="50"/>
      <c r="C30" s="360" t="s">
        <v>62</v>
      </c>
      <c r="D30" s="361"/>
      <c r="E30" s="361"/>
      <c r="F30" s="362"/>
      <c r="G30" s="369" t="s">
        <v>61</v>
      </c>
      <c r="H30" s="370"/>
      <c r="I30" s="371"/>
      <c r="J30" s="369" t="s">
        <v>79</v>
      </c>
      <c r="K30" s="370"/>
      <c r="L30" s="371"/>
      <c r="M30" s="369"/>
      <c r="N30" s="384"/>
    </row>
    <row r="31" spans="1:14" ht="21" customHeight="1">
      <c r="A31" s="50"/>
      <c r="B31" s="50"/>
      <c r="C31" s="363"/>
      <c r="D31" s="364"/>
      <c r="E31" s="364"/>
      <c r="F31" s="365"/>
      <c r="G31" s="360" t="s">
        <v>23</v>
      </c>
      <c r="H31" s="369" t="s">
        <v>60</v>
      </c>
      <c r="I31" s="371"/>
      <c r="J31" s="360" t="s">
        <v>23</v>
      </c>
      <c r="K31" s="369" t="s">
        <v>60</v>
      </c>
      <c r="L31" s="371"/>
      <c r="M31" s="369" t="s">
        <v>60</v>
      </c>
      <c r="N31" s="384"/>
    </row>
    <row r="32" spans="1:14" ht="52.5" customHeight="1">
      <c r="A32" s="50"/>
      <c r="B32" s="50"/>
      <c r="C32" s="366"/>
      <c r="D32" s="367"/>
      <c r="E32" s="367"/>
      <c r="F32" s="368"/>
      <c r="G32" s="385"/>
      <c r="H32" s="369" t="s">
        <v>59</v>
      </c>
      <c r="I32" s="371"/>
      <c r="J32" s="385"/>
      <c r="K32" s="369" t="s">
        <v>59</v>
      </c>
      <c r="L32" s="371"/>
      <c r="M32" s="369" t="s">
        <v>58</v>
      </c>
      <c r="N32" s="384"/>
    </row>
    <row r="33" spans="1:14" ht="54" customHeight="1">
      <c r="A33" s="50"/>
      <c r="B33" s="50"/>
      <c r="C33" s="376" t="s">
        <v>177</v>
      </c>
      <c r="D33" s="377"/>
      <c r="E33" s="378"/>
      <c r="F33" s="56" t="s">
        <v>52</v>
      </c>
      <c r="G33" s="248"/>
      <c r="H33" s="57" t="s">
        <v>54</v>
      </c>
      <c r="I33" s="58"/>
      <c r="J33" s="248"/>
      <c r="K33" s="57" t="s">
        <v>54</v>
      </c>
      <c r="L33" s="58"/>
      <c r="M33" s="54">
        <f>IF(N33="","",VLOOKUP(N33,基準選択肢C,2,FALSE))</f>
      </c>
      <c r="N33" s="54">
        <f>IF(G33="はい","基準1",IF(J33="はい","基準1",""))</f>
      </c>
    </row>
    <row r="34" spans="1:14" ht="54" customHeight="1">
      <c r="A34" s="50"/>
      <c r="B34" s="50"/>
      <c r="C34" s="379" t="s">
        <v>159</v>
      </c>
      <c r="D34" s="380"/>
      <c r="E34" s="380"/>
      <c r="F34" s="331" t="s">
        <v>52</v>
      </c>
      <c r="G34" s="383"/>
      <c r="H34" s="249" t="s">
        <v>57</v>
      </c>
      <c r="I34" s="97"/>
      <c r="J34" s="383"/>
      <c r="K34" s="249" t="s">
        <v>57</v>
      </c>
      <c r="L34" s="97"/>
      <c r="M34" s="334">
        <f>IF(N34="","",VLOOKUP(N34,基準選択肢C,2,FALSE))</f>
      </c>
      <c r="N34" s="334">
        <f>IF(AND($G34="はい",$I35="有"),"基準1と4と5",IF(AND($J34="はい",$L35="有"),"基準1と4と5",IF($G34="はい","基準1",IF($J34="はい","基準1",""))))</f>
      </c>
    </row>
    <row r="35" spans="1:14" ht="48.75" customHeight="1">
      <c r="A35" s="50"/>
      <c r="B35" s="50"/>
      <c r="C35" s="381"/>
      <c r="D35" s="382"/>
      <c r="E35" s="382"/>
      <c r="F35" s="375"/>
      <c r="G35" s="359"/>
      <c r="H35" s="57" t="s">
        <v>56</v>
      </c>
      <c r="I35" s="55"/>
      <c r="J35" s="359"/>
      <c r="K35" s="57" t="s">
        <v>56</v>
      </c>
      <c r="L35" s="55"/>
      <c r="M35" s="304"/>
      <c r="N35" s="304"/>
    </row>
    <row r="36" spans="1:14" ht="60" customHeight="1">
      <c r="A36" s="50"/>
      <c r="B36" s="50"/>
      <c r="C36" s="349" t="s">
        <v>171</v>
      </c>
      <c r="D36" s="344"/>
      <c r="E36" s="345"/>
      <c r="F36" s="331" t="s">
        <v>52</v>
      </c>
      <c r="G36" s="332"/>
      <c r="H36" s="54" t="s">
        <v>55</v>
      </c>
      <c r="I36" s="55"/>
      <c r="J36" s="332"/>
      <c r="K36" s="54" t="s">
        <v>55</v>
      </c>
      <c r="L36" s="55"/>
      <c r="M36" s="334">
        <f>IF(N36="","",VLOOKUP(N36,基準選択肢C,2,FALSE))</f>
      </c>
      <c r="N36" s="334">
        <f>IF(OR(I37&gt;=2500000,L37&gt;=2500000),"基準1と4と5",IF(OR(I37&gt;=1000000,L37&gt;=1000000),"基準1",""))</f>
      </c>
    </row>
    <row r="37" spans="1:14" ht="54" customHeight="1">
      <c r="A37" s="50"/>
      <c r="B37" s="50"/>
      <c r="C37" s="372"/>
      <c r="D37" s="373"/>
      <c r="E37" s="374"/>
      <c r="F37" s="375"/>
      <c r="G37" s="359"/>
      <c r="H37" s="57" t="s">
        <v>54</v>
      </c>
      <c r="I37" s="58"/>
      <c r="J37" s="359"/>
      <c r="K37" s="57" t="s">
        <v>54</v>
      </c>
      <c r="L37" s="58"/>
      <c r="M37" s="304"/>
      <c r="N37" s="304"/>
    </row>
    <row r="38" spans="1:14" ht="60" customHeight="1">
      <c r="A38" s="50"/>
      <c r="B38" s="50"/>
      <c r="C38" s="372"/>
      <c r="D38" s="373"/>
      <c r="E38" s="374"/>
      <c r="F38" s="331" t="s">
        <v>51</v>
      </c>
      <c r="G38" s="332"/>
      <c r="H38" s="54" t="s">
        <v>55</v>
      </c>
      <c r="I38" s="55"/>
      <c r="J38" s="332"/>
      <c r="K38" s="54" t="s">
        <v>55</v>
      </c>
      <c r="L38" s="55"/>
      <c r="M38" s="334">
        <f>IF(N38="","",VLOOKUP(N38,基準選択肢C,2,FALSE))</f>
      </c>
      <c r="N38" s="334">
        <f>IF(OR(I39&gt;=2500000,L39&gt;=2500000),"基準1と6",IF(OR(I39&gt;=1000000,L39&gt;=1000000),"基準1",""))</f>
      </c>
    </row>
    <row r="39" spans="1:14" ht="54" customHeight="1">
      <c r="A39" s="50"/>
      <c r="B39" s="50"/>
      <c r="C39" s="346"/>
      <c r="D39" s="347"/>
      <c r="E39" s="348"/>
      <c r="F39" s="375"/>
      <c r="G39" s="359"/>
      <c r="H39" s="57" t="s">
        <v>54</v>
      </c>
      <c r="I39" s="58"/>
      <c r="J39" s="359"/>
      <c r="K39" s="57" t="s">
        <v>54</v>
      </c>
      <c r="L39" s="58"/>
      <c r="M39" s="304"/>
      <c r="N39" s="304"/>
    </row>
    <row r="40" spans="1:14" ht="73.5" customHeight="1">
      <c r="A40" s="50"/>
      <c r="B40" s="50"/>
      <c r="C40" s="343" t="s">
        <v>179</v>
      </c>
      <c r="D40" s="344"/>
      <c r="E40" s="345"/>
      <c r="F40" s="56" t="s">
        <v>52</v>
      </c>
      <c r="G40" s="250"/>
      <c r="H40" s="57" t="s">
        <v>53</v>
      </c>
      <c r="I40" s="55"/>
      <c r="J40" s="250"/>
      <c r="K40" s="57" t="s">
        <v>53</v>
      </c>
      <c r="L40" s="55"/>
      <c r="M40" s="54">
        <f>IF(N40="","",VLOOKUP(N40,基準選択肢C,2,FALSE))</f>
      </c>
      <c r="N40" s="54">
        <f>IF(G40="はい","基準1と4と5",IF(J40="はい","基準1と4と5",""))</f>
      </c>
    </row>
    <row r="41" spans="1:14" ht="79.5" customHeight="1">
      <c r="A41" s="50"/>
      <c r="B41" s="50"/>
      <c r="C41" s="346"/>
      <c r="D41" s="347"/>
      <c r="E41" s="348"/>
      <c r="F41" s="56" t="s">
        <v>51</v>
      </c>
      <c r="G41" s="250"/>
      <c r="H41" s="57" t="s">
        <v>53</v>
      </c>
      <c r="I41" s="55"/>
      <c r="J41" s="250"/>
      <c r="K41" s="57" t="s">
        <v>53</v>
      </c>
      <c r="L41" s="55"/>
      <c r="M41" s="54">
        <f>IF(N41="","",VLOOKUP(N41,基準選択肢C,2,FALSE))</f>
      </c>
      <c r="N41" s="54">
        <f>IF(G41="はい","基準1と6",IF(J41="はい","基準1と6",""))</f>
      </c>
    </row>
    <row r="42" spans="1:14" ht="62.25" customHeight="1">
      <c r="A42" s="50"/>
      <c r="B42" s="50"/>
      <c r="C42" s="349" t="s">
        <v>162</v>
      </c>
      <c r="D42" s="350"/>
      <c r="E42" s="351"/>
      <c r="F42" s="331" t="s">
        <v>52</v>
      </c>
      <c r="G42" s="332"/>
      <c r="H42" s="57" t="s">
        <v>228</v>
      </c>
      <c r="I42" s="55"/>
      <c r="J42" s="332"/>
      <c r="K42" s="57" t="s">
        <v>228</v>
      </c>
      <c r="L42" s="55"/>
      <c r="M42" s="334">
        <f>IF(N42="","",VLOOKUP(N42,基準選択肢C,2,FALSE))</f>
      </c>
      <c r="N42" s="334">
        <f>IF(AND(G42="はい",I42="はい"),"基準1と4と5",IF(AND(J42="はい",L42="はい"),"基準1と4と5",IF(AND(G42="はい",I42="いいえ"),"基準1",IF(AND(J42="はい",L42="いいえ"),"基準1",""))))</f>
      </c>
    </row>
    <row r="43" spans="1:14" ht="79.5" customHeight="1">
      <c r="A43" s="50"/>
      <c r="B43" s="50"/>
      <c r="C43" s="352"/>
      <c r="D43" s="353"/>
      <c r="E43" s="354"/>
      <c r="F43" s="390"/>
      <c r="G43" s="358"/>
      <c r="H43" s="57" t="s">
        <v>81</v>
      </c>
      <c r="I43" s="55"/>
      <c r="J43" s="358"/>
      <c r="K43" s="57" t="s">
        <v>81</v>
      </c>
      <c r="L43" s="55"/>
      <c r="M43" s="304"/>
      <c r="N43" s="304"/>
    </row>
    <row r="44" spans="1:14" ht="62.25" customHeight="1">
      <c r="A44" s="50"/>
      <c r="B44" s="50"/>
      <c r="C44" s="352"/>
      <c r="D44" s="353"/>
      <c r="E44" s="354"/>
      <c r="F44" s="331" t="s">
        <v>51</v>
      </c>
      <c r="G44" s="332"/>
      <c r="H44" s="57" t="s">
        <v>228</v>
      </c>
      <c r="I44" s="55"/>
      <c r="J44" s="332"/>
      <c r="K44" s="57" t="s">
        <v>228</v>
      </c>
      <c r="L44" s="55"/>
      <c r="M44" s="334">
        <f>IF(N44="","",VLOOKUP(N44,基準選択肢C,2,FALSE))</f>
      </c>
      <c r="N44" s="334">
        <f>IF(AND(G44="はい",I44="はい"),"基準1と6",IF(AND(J44="はい",L44="はい"),"基準1と6",IF(AND(G44="はい",I44="いいえ"),"基準1",IF(AND(J44="はい",L44="いいえ"),"基準1",""))))</f>
      </c>
    </row>
    <row r="45" spans="1:14" ht="79.5" customHeight="1">
      <c r="A45" s="50"/>
      <c r="B45" s="50"/>
      <c r="C45" s="355"/>
      <c r="D45" s="356"/>
      <c r="E45" s="357"/>
      <c r="F45" s="390"/>
      <c r="G45" s="358"/>
      <c r="H45" s="57" t="s">
        <v>81</v>
      </c>
      <c r="I45" s="55"/>
      <c r="J45" s="358"/>
      <c r="K45" s="57" t="s">
        <v>81</v>
      </c>
      <c r="L45" s="55"/>
      <c r="M45" s="304"/>
      <c r="N45" s="304"/>
    </row>
    <row r="46" spans="1:14" ht="60" customHeight="1">
      <c r="A46" s="50"/>
      <c r="B46" s="50"/>
      <c r="C46" s="337" t="s">
        <v>163</v>
      </c>
      <c r="D46" s="338"/>
      <c r="E46" s="338"/>
      <c r="F46" s="331" t="s">
        <v>52</v>
      </c>
      <c r="G46" s="335"/>
      <c r="H46" s="99" t="s">
        <v>229</v>
      </c>
      <c r="I46" s="55"/>
      <c r="J46" s="335"/>
      <c r="K46" s="99" t="s">
        <v>229</v>
      </c>
      <c r="L46" s="55"/>
      <c r="M46" s="334">
        <f>IF(N46="","",VLOOKUP(N46,基準選択肢C,2))</f>
      </c>
      <c r="N46" s="334">
        <f>IF(AND(G46="はい",I46="はい"),"基準1と4と5",IF(AND(J46="はい",L46="はい"),"基準1と4と5",IF(AND(G46="はい",I46="いいえ"),"基準1",IF(AND(J46="はい",L46="いいえ"),"基準1",""))))</f>
      </c>
    </row>
    <row r="47" spans="1:14" ht="79.5" customHeight="1">
      <c r="A47" s="50"/>
      <c r="B47" s="50"/>
      <c r="C47" s="339"/>
      <c r="D47" s="340"/>
      <c r="E47" s="340"/>
      <c r="F47" s="389"/>
      <c r="G47" s="333"/>
      <c r="H47" s="99" t="s">
        <v>82</v>
      </c>
      <c r="I47" s="55"/>
      <c r="J47" s="333"/>
      <c r="K47" s="99" t="s">
        <v>82</v>
      </c>
      <c r="L47" s="55"/>
      <c r="M47" s="304"/>
      <c r="N47" s="304"/>
    </row>
    <row r="48" spans="1:14" ht="60" customHeight="1">
      <c r="A48" s="50"/>
      <c r="B48" s="50"/>
      <c r="C48" s="339"/>
      <c r="D48" s="340"/>
      <c r="E48" s="340"/>
      <c r="F48" s="331" t="s">
        <v>51</v>
      </c>
      <c r="G48" s="332"/>
      <c r="H48" s="57" t="s">
        <v>229</v>
      </c>
      <c r="I48" s="55"/>
      <c r="J48" s="332"/>
      <c r="K48" s="57" t="s">
        <v>229</v>
      </c>
      <c r="L48" s="55"/>
      <c r="M48" s="334">
        <f>IF(N48="","",VLOOKUP(N48,基準選択肢C,2))</f>
      </c>
      <c r="N48" s="334">
        <f>IF(AND(G48="はい",I48="はい"),"基準1と6",IF(AND(J48="はい",L48="はい"),"基準1と6",IF(AND(G48="はい",I48="いいえ"),"基準1",IF(AND(J48="はい",L48="いいえ"),"基準1",""))))</f>
      </c>
    </row>
    <row r="49" spans="1:14" ht="79.5" customHeight="1">
      <c r="A49" s="50"/>
      <c r="B49" s="50"/>
      <c r="C49" s="341"/>
      <c r="D49" s="342"/>
      <c r="E49" s="342"/>
      <c r="F49" s="389"/>
      <c r="G49" s="333"/>
      <c r="H49" s="57" t="s">
        <v>82</v>
      </c>
      <c r="I49" s="55"/>
      <c r="J49" s="333"/>
      <c r="K49" s="57" t="s">
        <v>82</v>
      </c>
      <c r="L49" s="55"/>
      <c r="M49" s="304"/>
      <c r="N49" s="304"/>
    </row>
    <row r="50" spans="1:14" ht="27.75" customHeight="1">
      <c r="A50" s="50"/>
      <c r="B50" s="50"/>
      <c r="C50" s="51"/>
      <c r="D50" s="51"/>
      <c r="E50" s="53"/>
      <c r="F50" s="53"/>
      <c r="G50" s="251"/>
      <c r="H50" s="51"/>
      <c r="I50" s="51"/>
      <c r="J50" s="51"/>
      <c r="K50" s="51"/>
      <c r="L50" s="51"/>
      <c r="M50" s="51"/>
      <c r="N50" s="247"/>
    </row>
    <row r="51" spans="1:14" ht="31.5" customHeight="1">
      <c r="A51" s="50"/>
      <c r="B51" s="50"/>
      <c r="C51" s="59"/>
      <c r="D51" s="63"/>
      <c r="E51" s="62" t="s">
        <v>168</v>
      </c>
      <c r="F51" s="246" t="s">
        <v>83</v>
      </c>
      <c r="G51" s="386">
        <f>IF(G20="","",G20)</f>
      </c>
      <c r="H51" s="387"/>
      <c r="I51" s="387"/>
      <c r="J51" s="387"/>
      <c r="K51" s="387"/>
      <c r="L51" s="387"/>
      <c r="M51" s="388"/>
      <c r="N51" s="247"/>
    </row>
    <row r="52" spans="1:14" ht="19.5" customHeight="1">
      <c r="A52" s="50"/>
      <c r="B52" s="50"/>
      <c r="C52" s="59"/>
      <c r="D52" s="59"/>
      <c r="E52" s="59"/>
      <c r="F52" s="59"/>
      <c r="G52" s="59"/>
      <c r="H52" s="59"/>
      <c r="I52" s="59"/>
      <c r="J52" s="59"/>
      <c r="K52" s="59"/>
      <c r="L52" s="59"/>
      <c r="M52" s="59"/>
      <c r="N52" s="247"/>
    </row>
    <row r="53" spans="1:14" ht="21" customHeight="1">
      <c r="A53" s="50"/>
      <c r="B53" s="50"/>
      <c r="C53" s="360" t="s">
        <v>62</v>
      </c>
      <c r="D53" s="361"/>
      <c r="E53" s="361"/>
      <c r="F53" s="362"/>
      <c r="G53" s="369" t="s">
        <v>61</v>
      </c>
      <c r="H53" s="370"/>
      <c r="I53" s="371"/>
      <c r="J53" s="369" t="s">
        <v>79</v>
      </c>
      <c r="K53" s="370"/>
      <c r="L53" s="371"/>
      <c r="M53" s="369"/>
      <c r="N53" s="384"/>
    </row>
    <row r="54" spans="1:14" ht="21" customHeight="1">
      <c r="A54" s="50"/>
      <c r="B54" s="50"/>
      <c r="C54" s="363"/>
      <c r="D54" s="364"/>
      <c r="E54" s="364"/>
      <c r="F54" s="365"/>
      <c r="G54" s="360" t="s">
        <v>23</v>
      </c>
      <c r="H54" s="369" t="s">
        <v>60</v>
      </c>
      <c r="I54" s="371"/>
      <c r="J54" s="360" t="s">
        <v>23</v>
      </c>
      <c r="K54" s="369" t="s">
        <v>60</v>
      </c>
      <c r="L54" s="371"/>
      <c r="M54" s="369" t="s">
        <v>60</v>
      </c>
      <c r="N54" s="384"/>
    </row>
    <row r="55" spans="1:14" ht="52.5" customHeight="1">
      <c r="A55" s="50"/>
      <c r="B55" s="50"/>
      <c r="C55" s="366"/>
      <c r="D55" s="367"/>
      <c r="E55" s="367"/>
      <c r="F55" s="368"/>
      <c r="G55" s="385"/>
      <c r="H55" s="369" t="s">
        <v>59</v>
      </c>
      <c r="I55" s="371"/>
      <c r="J55" s="385"/>
      <c r="K55" s="369" t="s">
        <v>59</v>
      </c>
      <c r="L55" s="371"/>
      <c r="M55" s="369" t="s">
        <v>58</v>
      </c>
      <c r="N55" s="384"/>
    </row>
    <row r="56" spans="1:14" ht="54" customHeight="1">
      <c r="A56" s="50"/>
      <c r="B56" s="50"/>
      <c r="C56" s="376" t="s">
        <v>80</v>
      </c>
      <c r="D56" s="377"/>
      <c r="E56" s="378"/>
      <c r="F56" s="56" t="s">
        <v>52</v>
      </c>
      <c r="G56" s="248"/>
      <c r="H56" s="57" t="s">
        <v>54</v>
      </c>
      <c r="I56" s="58"/>
      <c r="J56" s="248"/>
      <c r="K56" s="57" t="s">
        <v>54</v>
      </c>
      <c r="L56" s="58"/>
      <c r="M56" s="54">
        <f>IF(N56="","",VLOOKUP(N56,基準選択肢C,2,FALSE))</f>
      </c>
      <c r="N56" s="54">
        <f>IF(G56="はい","基準1",IF(J56="はい","基準1",""))</f>
      </c>
    </row>
    <row r="57" spans="1:14" ht="54" customHeight="1">
      <c r="A57" s="50"/>
      <c r="B57" s="50"/>
      <c r="C57" s="379" t="s">
        <v>159</v>
      </c>
      <c r="D57" s="380"/>
      <c r="E57" s="380"/>
      <c r="F57" s="331" t="s">
        <v>52</v>
      </c>
      <c r="G57" s="383"/>
      <c r="H57" s="249" t="s">
        <v>57</v>
      </c>
      <c r="I57" s="97"/>
      <c r="J57" s="383"/>
      <c r="K57" s="249" t="s">
        <v>57</v>
      </c>
      <c r="L57" s="97"/>
      <c r="M57" s="334">
        <f>IF(N57="","",VLOOKUP(N57,基準選択肢C,2,FALSE))</f>
      </c>
      <c r="N57" s="334">
        <f>IF(AND($G57="はい",$I58="有"),"基準1と4と5",IF(AND($J57="はい",$L58="有"),"基準1と4と5",IF($G57="はい","基準1",IF($J57="はい","基準1",""))))</f>
      </c>
    </row>
    <row r="58" spans="1:14" ht="48.75" customHeight="1">
      <c r="A58" s="50"/>
      <c r="B58" s="50"/>
      <c r="C58" s="381"/>
      <c r="D58" s="382"/>
      <c r="E58" s="382"/>
      <c r="F58" s="375"/>
      <c r="G58" s="359"/>
      <c r="H58" s="57" t="s">
        <v>56</v>
      </c>
      <c r="I58" s="55"/>
      <c r="J58" s="359"/>
      <c r="K58" s="57" t="s">
        <v>56</v>
      </c>
      <c r="L58" s="55"/>
      <c r="M58" s="304"/>
      <c r="N58" s="304"/>
    </row>
    <row r="59" spans="1:14" ht="60" customHeight="1">
      <c r="A59" s="50"/>
      <c r="B59" s="50"/>
      <c r="C59" s="349" t="s">
        <v>160</v>
      </c>
      <c r="D59" s="344"/>
      <c r="E59" s="345"/>
      <c r="F59" s="331" t="s">
        <v>52</v>
      </c>
      <c r="G59" s="332"/>
      <c r="H59" s="54" t="s">
        <v>55</v>
      </c>
      <c r="I59" s="55"/>
      <c r="J59" s="332"/>
      <c r="K59" s="54" t="s">
        <v>55</v>
      </c>
      <c r="L59" s="55"/>
      <c r="M59" s="334">
        <f>IF(N59="","",VLOOKUP(N59,基準選択肢C,2,FALSE))</f>
      </c>
      <c r="N59" s="334">
        <f>IF(OR(I60&gt;=2500000,L60&gt;=2500000),"基準1と4と5",IF(OR(I60&gt;=1000000,L60&gt;=1000000),"基準1",""))</f>
      </c>
    </row>
    <row r="60" spans="1:14" ht="54" customHeight="1">
      <c r="A60" s="50"/>
      <c r="B60" s="50"/>
      <c r="C60" s="372"/>
      <c r="D60" s="373"/>
      <c r="E60" s="374"/>
      <c r="F60" s="375"/>
      <c r="G60" s="359"/>
      <c r="H60" s="57" t="s">
        <v>54</v>
      </c>
      <c r="I60" s="58"/>
      <c r="J60" s="359"/>
      <c r="K60" s="57" t="s">
        <v>54</v>
      </c>
      <c r="L60" s="58"/>
      <c r="M60" s="304"/>
      <c r="N60" s="304"/>
    </row>
    <row r="61" spans="1:14" ht="60" customHeight="1">
      <c r="A61" s="50"/>
      <c r="B61" s="50"/>
      <c r="C61" s="372"/>
      <c r="D61" s="373"/>
      <c r="E61" s="374"/>
      <c r="F61" s="331" t="s">
        <v>51</v>
      </c>
      <c r="G61" s="332"/>
      <c r="H61" s="54" t="s">
        <v>55</v>
      </c>
      <c r="I61" s="55"/>
      <c r="J61" s="332"/>
      <c r="K61" s="54" t="s">
        <v>55</v>
      </c>
      <c r="L61" s="55"/>
      <c r="M61" s="334">
        <f>IF(N61="","",VLOOKUP(N61,基準選択肢C,2,FALSE))</f>
      </c>
      <c r="N61" s="334">
        <f>IF(OR(I62&gt;=2500000,L62&gt;=2500000),"基準1と6",IF(OR(I62&gt;=1000000,L62&gt;=1000000),"基準1",""))</f>
      </c>
    </row>
    <row r="62" spans="1:14" ht="54" customHeight="1">
      <c r="A62" s="50"/>
      <c r="B62" s="50"/>
      <c r="C62" s="346"/>
      <c r="D62" s="347"/>
      <c r="E62" s="348"/>
      <c r="F62" s="375"/>
      <c r="G62" s="359"/>
      <c r="H62" s="57" t="s">
        <v>54</v>
      </c>
      <c r="I62" s="58"/>
      <c r="J62" s="359"/>
      <c r="K62" s="57" t="s">
        <v>54</v>
      </c>
      <c r="L62" s="58"/>
      <c r="M62" s="304"/>
      <c r="N62" s="304"/>
    </row>
    <row r="63" spans="1:14" ht="73.5" customHeight="1">
      <c r="A63" s="50"/>
      <c r="B63" s="50"/>
      <c r="C63" s="343" t="s">
        <v>161</v>
      </c>
      <c r="D63" s="344"/>
      <c r="E63" s="345"/>
      <c r="F63" s="56" t="s">
        <v>52</v>
      </c>
      <c r="G63" s="250"/>
      <c r="H63" s="57" t="s">
        <v>53</v>
      </c>
      <c r="I63" s="55"/>
      <c r="J63" s="250"/>
      <c r="K63" s="57" t="s">
        <v>53</v>
      </c>
      <c r="L63" s="55"/>
      <c r="M63" s="54">
        <f>IF(N63="","",VLOOKUP(N63,基準選択肢C,2,FALSE))</f>
      </c>
      <c r="N63" s="54">
        <f>IF(G63="はい","基準1と4と5",IF(J63="はい","基準1と4と5",""))</f>
      </c>
    </row>
    <row r="64" spans="1:14" ht="79.5" customHeight="1">
      <c r="A64" s="50"/>
      <c r="B64" s="50"/>
      <c r="C64" s="346"/>
      <c r="D64" s="347"/>
      <c r="E64" s="348"/>
      <c r="F64" s="56" t="s">
        <v>51</v>
      </c>
      <c r="G64" s="250"/>
      <c r="H64" s="57" t="s">
        <v>53</v>
      </c>
      <c r="I64" s="55"/>
      <c r="J64" s="250"/>
      <c r="K64" s="57" t="s">
        <v>53</v>
      </c>
      <c r="L64" s="55"/>
      <c r="M64" s="54">
        <f>IF(N64="","",VLOOKUP(N64,基準選択肢C,2,FALSE))</f>
      </c>
      <c r="N64" s="54">
        <f>IF(G64="はい","基準1と6",IF(J64="はい","基準1と6",""))</f>
      </c>
    </row>
    <row r="65" spans="1:14" ht="62.25" customHeight="1">
      <c r="A65" s="50"/>
      <c r="B65" s="50"/>
      <c r="C65" s="349" t="s">
        <v>162</v>
      </c>
      <c r="D65" s="350"/>
      <c r="E65" s="351"/>
      <c r="F65" s="331" t="s">
        <v>52</v>
      </c>
      <c r="G65" s="332"/>
      <c r="H65" s="57" t="s">
        <v>228</v>
      </c>
      <c r="I65" s="55"/>
      <c r="J65" s="332"/>
      <c r="K65" s="57" t="s">
        <v>228</v>
      </c>
      <c r="L65" s="55"/>
      <c r="M65" s="334">
        <f>IF(N65="","",VLOOKUP(N65,基準選択肢C,2,FALSE))</f>
      </c>
      <c r="N65" s="334">
        <f>IF(AND(G65="はい",I65="はい"),"基準1と4と5",IF(AND(J65="はい",L65="はい"),"基準1と4と5",IF(AND(G65="はい",I65="いいえ"),"基準1",IF(AND(J65="はい",L65="いいえ"),"基準1",""))))</f>
      </c>
    </row>
    <row r="66" spans="1:14" ht="79.5" customHeight="1">
      <c r="A66" s="50"/>
      <c r="B66" s="50"/>
      <c r="C66" s="352"/>
      <c r="D66" s="353"/>
      <c r="E66" s="354"/>
      <c r="F66" s="336"/>
      <c r="G66" s="358"/>
      <c r="H66" s="57" t="s">
        <v>81</v>
      </c>
      <c r="I66" s="55"/>
      <c r="J66" s="358"/>
      <c r="K66" s="57" t="s">
        <v>81</v>
      </c>
      <c r="L66" s="55"/>
      <c r="M66" s="304"/>
      <c r="N66" s="304"/>
    </row>
    <row r="67" spans="1:14" ht="62.25" customHeight="1">
      <c r="A67" s="50"/>
      <c r="B67" s="50"/>
      <c r="C67" s="352"/>
      <c r="D67" s="353"/>
      <c r="E67" s="354"/>
      <c r="F67" s="331" t="s">
        <v>51</v>
      </c>
      <c r="G67" s="332"/>
      <c r="H67" s="57" t="s">
        <v>228</v>
      </c>
      <c r="I67" s="55"/>
      <c r="J67" s="332"/>
      <c r="K67" s="57" t="s">
        <v>228</v>
      </c>
      <c r="L67" s="55"/>
      <c r="M67" s="334">
        <f>IF(N67="","",VLOOKUP(N67,基準選択肢C,2,FALSE))</f>
      </c>
      <c r="N67" s="334">
        <f>IF(AND(G67="はい",I67="はい"),"基準1と6",IF(AND(J67="はい",L67="はい"),"基準1と6",IF(AND(G67="はい",I67="いいえ"),"基準1",IF(AND(J67="はい",L67="いいえ"),"基準1",""))))</f>
      </c>
    </row>
    <row r="68" spans="1:14" ht="79.5" customHeight="1">
      <c r="A68" s="50"/>
      <c r="B68" s="50"/>
      <c r="C68" s="355"/>
      <c r="D68" s="356"/>
      <c r="E68" s="357"/>
      <c r="F68" s="336"/>
      <c r="G68" s="358"/>
      <c r="H68" s="57" t="s">
        <v>81</v>
      </c>
      <c r="I68" s="55"/>
      <c r="J68" s="358"/>
      <c r="K68" s="57" t="s">
        <v>81</v>
      </c>
      <c r="L68" s="55"/>
      <c r="M68" s="304"/>
      <c r="N68" s="304"/>
    </row>
    <row r="69" spans="1:14" ht="60" customHeight="1">
      <c r="A69" s="50"/>
      <c r="B69" s="50"/>
      <c r="C69" s="337" t="s">
        <v>163</v>
      </c>
      <c r="D69" s="338"/>
      <c r="E69" s="338"/>
      <c r="F69" s="331" t="s">
        <v>52</v>
      </c>
      <c r="G69" s="335"/>
      <c r="H69" s="99" t="s">
        <v>229</v>
      </c>
      <c r="I69" s="55"/>
      <c r="J69" s="335"/>
      <c r="K69" s="99" t="s">
        <v>229</v>
      </c>
      <c r="L69" s="55"/>
      <c r="M69" s="334">
        <f>IF(N69="","",VLOOKUP(N69,基準選択肢C,2))</f>
      </c>
      <c r="N69" s="334">
        <f>IF(AND(G69="はい",I69="はい"),"基準1と4と5",IF(AND(J69="はい",L69="はい"),"基準1と4と5",IF(AND(G69="はい",I69="いいえ"),"基準1",IF(AND(J69="はい",L69="いいえ"),"基準1",""))))</f>
      </c>
    </row>
    <row r="70" spans="1:14" ht="79.5" customHeight="1">
      <c r="A70" s="50"/>
      <c r="B70" s="50"/>
      <c r="C70" s="339"/>
      <c r="D70" s="340"/>
      <c r="E70" s="340"/>
      <c r="F70" s="304"/>
      <c r="G70" s="333"/>
      <c r="H70" s="99" t="s">
        <v>82</v>
      </c>
      <c r="I70" s="55"/>
      <c r="J70" s="333"/>
      <c r="K70" s="99" t="s">
        <v>82</v>
      </c>
      <c r="L70" s="55"/>
      <c r="M70" s="304"/>
      <c r="N70" s="304"/>
    </row>
    <row r="71" spans="1:14" ht="60" customHeight="1">
      <c r="A71" s="50"/>
      <c r="B71" s="50"/>
      <c r="C71" s="339"/>
      <c r="D71" s="340"/>
      <c r="E71" s="340"/>
      <c r="F71" s="331" t="s">
        <v>51</v>
      </c>
      <c r="G71" s="332"/>
      <c r="H71" s="57" t="s">
        <v>229</v>
      </c>
      <c r="I71" s="55"/>
      <c r="J71" s="332"/>
      <c r="K71" s="57" t="s">
        <v>229</v>
      </c>
      <c r="L71" s="55"/>
      <c r="M71" s="334">
        <f>IF(N71="","",VLOOKUP(N71,基準選択肢C,2))</f>
      </c>
      <c r="N71" s="334">
        <f>IF(AND(G71="はい",I71="はい"),"基準1と6",IF(AND(J71="はい",L71="はい"),"基準1と6",IF(AND(G71="はい",I71="いいえ"),"基準1",IF(AND(J71="はい",L71="いいえ"),"基準1",""))))</f>
      </c>
    </row>
    <row r="72" spans="1:14" ht="79.5" customHeight="1">
      <c r="A72" s="50"/>
      <c r="B72" s="50"/>
      <c r="C72" s="341"/>
      <c r="D72" s="342"/>
      <c r="E72" s="342"/>
      <c r="F72" s="304"/>
      <c r="G72" s="333"/>
      <c r="H72" s="57" t="s">
        <v>82</v>
      </c>
      <c r="I72" s="55"/>
      <c r="J72" s="333"/>
      <c r="K72" s="57" t="s">
        <v>82</v>
      </c>
      <c r="L72" s="55"/>
      <c r="M72" s="304"/>
      <c r="N72" s="304"/>
    </row>
    <row r="73" spans="1:14" ht="19.5" customHeight="1">
      <c r="A73" s="50"/>
      <c r="B73" s="50"/>
      <c r="C73" s="48"/>
      <c r="D73" s="48"/>
      <c r="E73" s="48"/>
      <c r="F73" s="48"/>
      <c r="G73" s="48"/>
      <c r="H73" s="48"/>
      <c r="N73" s="252"/>
    </row>
    <row r="74" spans="1:14" ht="31.5" customHeight="1">
      <c r="A74" s="50"/>
      <c r="B74" s="50"/>
      <c r="C74" s="59"/>
      <c r="D74" s="63"/>
      <c r="E74" s="62" t="s">
        <v>168</v>
      </c>
      <c r="F74" s="246" t="s">
        <v>84</v>
      </c>
      <c r="G74" s="386">
        <f>IF(G21="","",G21)</f>
      </c>
      <c r="H74" s="387"/>
      <c r="I74" s="387"/>
      <c r="J74" s="387"/>
      <c r="K74" s="387"/>
      <c r="L74" s="387"/>
      <c r="M74" s="388"/>
      <c r="N74" s="247"/>
    </row>
    <row r="75" spans="1:14" ht="19.5" customHeight="1">
      <c r="A75" s="50"/>
      <c r="B75" s="50"/>
      <c r="C75" s="59"/>
      <c r="D75" s="59"/>
      <c r="E75" s="59"/>
      <c r="F75" s="59"/>
      <c r="G75" s="59"/>
      <c r="H75" s="59"/>
      <c r="I75" s="59"/>
      <c r="J75" s="59"/>
      <c r="K75" s="59"/>
      <c r="L75" s="59"/>
      <c r="M75" s="59"/>
      <c r="N75" s="247"/>
    </row>
    <row r="76" spans="1:14" ht="21" customHeight="1">
      <c r="A76" s="50"/>
      <c r="B76" s="50"/>
      <c r="C76" s="360" t="s">
        <v>62</v>
      </c>
      <c r="D76" s="361"/>
      <c r="E76" s="361"/>
      <c r="F76" s="362"/>
      <c r="G76" s="369" t="s">
        <v>61</v>
      </c>
      <c r="H76" s="370"/>
      <c r="I76" s="371"/>
      <c r="J76" s="369" t="s">
        <v>79</v>
      </c>
      <c r="K76" s="370"/>
      <c r="L76" s="371"/>
      <c r="M76" s="369"/>
      <c r="N76" s="384"/>
    </row>
    <row r="77" spans="1:14" ht="21" customHeight="1">
      <c r="A77" s="50"/>
      <c r="B77" s="50"/>
      <c r="C77" s="363"/>
      <c r="D77" s="364"/>
      <c r="E77" s="364"/>
      <c r="F77" s="365"/>
      <c r="G77" s="360" t="s">
        <v>23</v>
      </c>
      <c r="H77" s="369" t="s">
        <v>60</v>
      </c>
      <c r="I77" s="371"/>
      <c r="J77" s="360" t="s">
        <v>23</v>
      </c>
      <c r="K77" s="369" t="s">
        <v>60</v>
      </c>
      <c r="L77" s="371"/>
      <c r="M77" s="369" t="s">
        <v>60</v>
      </c>
      <c r="N77" s="384"/>
    </row>
    <row r="78" spans="1:14" ht="52.5" customHeight="1">
      <c r="A78" s="50"/>
      <c r="B78" s="50"/>
      <c r="C78" s="366"/>
      <c r="D78" s="367"/>
      <c r="E78" s="367"/>
      <c r="F78" s="368"/>
      <c r="G78" s="385"/>
      <c r="H78" s="369" t="s">
        <v>59</v>
      </c>
      <c r="I78" s="371"/>
      <c r="J78" s="385"/>
      <c r="K78" s="369" t="s">
        <v>59</v>
      </c>
      <c r="L78" s="371"/>
      <c r="M78" s="369" t="s">
        <v>58</v>
      </c>
      <c r="N78" s="384"/>
    </row>
    <row r="79" spans="1:14" ht="54" customHeight="1">
      <c r="A79" s="50"/>
      <c r="B79" s="50"/>
      <c r="C79" s="376" t="s">
        <v>80</v>
      </c>
      <c r="D79" s="377"/>
      <c r="E79" s="378"/>
      <c r="F79" s="56" t="s">
        <v>52</v>
      </c>
      <c r="G79" s="248"/>
      <c r="H79" s="57" t="s">
        <v>54</v>
      </c>
      <c r="I79" s="58"/>
      <c r="J79" s="248"/>
      <c r="K79" s="57" t="s">
        <v>54</v>
      </c>
      <c r="L79" s="58"/>
      <c r="M79" s="54">
        <f>IF(N79="","",VLOOKUP(N79,基準選択肢C,2,FALSE))</f>
      </c>
      <c r="N79" s="54">
        <f>IF(G79="はい","基準1",IF(J79="はい","基準1",""))</f>
      </c>
    </row>
    <row r="80" spans="1:14" ht="54" customHeight="1">
      <c r="A80" s="50"/>
      <c r="B80" s="50"/>
      <c r="C80" s="379" t="s">
        <v>159</v>
      </c>
      <c r="D80" s="380"/>
      <c r="E80" s="380"/>
      <c r="F80" s="331" t="s">
        <v>52</v>
      </c>
      <c r="G80" s="383"/>
      <c r="H80" s="249" t="s">
        <v>57</v>
      </c>
      <c r="I80" s="97"/>
      <c r="J80" s="383"/>
      <c r="K80" s="249" t="s">
        <v>57</v>
      </c>
      <c r="L80" s="97"/>
      <c r="M80" s="334">
        <f>IF(N80="","",VLOOKUP(N80,基準選択肢C,2,FALSE))</f>
      </c>
      <c r="N80" s="334">
        <f>IF(AND($G80="はい",$I81="有"),"基準1と4と5",IF(AND($J80="はい",$L81="有"),"基準1と4と5",IF($G80="はい","基準1",IF($J80="はい","基準1",""))))</f>
      </c>
    </row>
    <row r="81" spans="1:14" ht="48.75" customHeight="1">
      <c r="A81" s="50"/>
      <c r="B81" s="50"/>
      <c r="C81" s="381"/>
      <c r="D81" s="382"/>
      <c r="E81" s="382"/>
      <c r="F81" s="375"/>
      <c r="G81" s="359"/>
      <c r="H81" s="57" t="s">
        <v>56</v>
      </c>
      <c r="I81" s="55"/>
      <c r="J81" s="359"/>
      <c r="K81" s="57" t="s">
        <v>56</v>
      </c>
      <c r="L81" s="55"/>
      <c r="M81" s="304"/>
      <c r="N81" s="304"/>
    </row>
    <row r="82" spans="1:14" ht="60" customHeight="1">
      <c r="A82" s="50"/>
      <c r="B82" s="50"/>
      <c r="C82" s="349" t="s">
        <v>160</v>
      </c>
      <c r="D82" s="344"/>
      <c r="E82" s="345"/>
      <c r="F82" s="331" t="s">
        <v>52</v>
      </c>
      <c r="G82" s="332"/>
      <c r="H82" s="54" t="s">
        <v>55</v>
      </c>
      <c r="I82" s="55"/>
      <c r="J82" s="332"/>
      <c r="K82" s="54" t="s">
        <v>55</v>
      </c>
      <c r="L82" s="55"/>
      <c r="M82" s="334">
        <f>IF(N82="","",VLOOKUP(N82,基準選択肢C,2,FALSE))</f>
      </c>
      <c r="N82" s="334">
        <f>IF(OR(I83&gt;=2500000,L83&gt;=2500000),"基準1と4と5",IF(OR(I83&gt;=1000000,L83&gt;=1000000),"基準1",""))</f>
      </c>
    </row>
    <row r="83" spans="1:14" ht="54" customHeight="1">
      <c r="A83" s="50"/>
      <c r="B83" s="50"/>
      <c r="C83" s="372"/>
      <c r="D83" s="373"/>
      <c r="E83" s="374"/>
      <c r="F83" s="375"/>
      <c r="G83" s="359"/>
      <c r="H83" s="57" t="s">
        <v>54</v>
      </c>
      <c r="I83" s="58"/>
      <c r="J83" s="359"/>
      <c r="K83" s="57" t="s">
        <v>54</v>
      </c>
      <c r="L83" s="58"/>
      <c r="M83" s="304"/>
      <c r="N83" s="304"/>
    </row>
    <row r="84" spans="1:14" ht="60" customHeight="1">
      <c r="A84" s="50"/>
      <c r="B84" s="50"/>
      <c r="C84" s="372"/>
      <c r="D84" s="373"/>
      <c r="E84" s="374"/>
      <c r="F84" s="331" t="s">
        <v>51</v>
      </c>
      <c r="G84" s="332"/>
      <c r="H84" s="54" t="s">
        <v>55</v>
      </c>
      <c r="I84" s="55"/>
      <c r="J84" s="332"/>
      <c r="K84" s="54" t="s">
        <v>55</v>
      </c>
      <c r="L84" s="55"/>
      <c r="M84" s="334">
        <f>IF(N84="","",VLOOKUP(N84,基準選択肢C,2,FALSE))</f>
      </c>
      <c r="N84" s="334">
        <f>IF(OR(I85&gt;=2500000,L85&gt;=2500000),"基準1と6",IF(OR(I85&gt;=1000000,L85&gt;=1000000),"基準1",""))</f>
      </c>
    </row>
    <row r="85" spans="1:14" ht="54" customHeight="1">
      <c r="A85" s="50"/>
      <c r="B85" s="50"/>
      <c r="C85" s="346"/>
      <c r="D85" s="347"/>
      <c r="E85" s="348"/>
      <c r="F85" s="375"/>
      <c r="G85" s="359"/>
      <c r="H85" s="57" t="s">
        <v>54</v>
      </c>
      <c r="I85" s="58"/>
      <c r="J85" s="359"/>
      <c r="K85" s="57" t="s">
        <v>54</v>
      </c>
      <c r="L85" s="58"/>
      <c r="M85" s="304"/>
      <c r="N85" s="304"/>
    </row>
    <row r="86" spans="1:14" ht="73.5" customHeight="1">
      <c r="A86" s="50"/>
      <c r="B86" s="50"/>
      <c r="C86" s="343" t="s">
        <v>161</v>
      </c>
      <c r="D86" s="344"/>
      <c r="E86" s="345"/>
      <c r="F86" s="56" t="s">
        <v>52</v>
      </c>
      <c r="G86" s="250"/>
      <c r="H86" s="57" t="s">
        <v>53</v>
      </c>
      <c r="I86" s="55"/>
      <c r="J86" s="250"/>
      <c r="K86" s="57" t="s">
        <v>53</v>
      </c>
      <c r="L86" s="55"/>
      <c r="M86" s="54">
        <f>IF(N86="","",VLOOKUP(N86,基準選択肢C,2,FALSE))</f>
      </c>
      <c r="N86" s="54">
        <f>IF(G86="はい","基準1と4と5",IF(J86="はい","基準1と4と5",""))</f>
      </c>
    </row>
    <row r="87" spans="1:14" ht="79.5" customHeight="1">
      <c r="A87" s="50"/>
      <c r="B87" s="50"/>
      <c r="C87" s="346"/>
      <c r="D87" s="347"/>
      <c r="E87" s="348"/>
      <c r="F87" s="56" t="s">
        <v>51</v>
      </c>
      <c r="G87" s="250"/>
      <c r="H87" s="57" t="s">
        <v>53</v>
      </c>
      <c r="I87" s="55"/>
      <c r="J87" s="250"/>
      <c r="K87" s="57" t="s">
        <v>53</v>
      </c>
      <c r="L87" s="55"/>
      <c r="M87" s="54">
        <f>IF(N87="","",VLOOKUP(N87,基準選択肢C,2,FALSE))</f>
      </c>
      <c r="N87" s="54">
        <f>IF(G87="はい","基準1と6",IF(J87="はい","基準1と6",""))</f>
      </c>
    </row>
    <row r="88" spans="1:14" ht="62.25" customHeight="1">
      <c r="A88" s="50"/>
      <c r="B88" s="50"/>
      <c r="C88" s="349" t="s">
        <v>162</v>
      </c>
      <c r="D88" s="350"/>
      <c r="E88" s="351"/>
      <c r="F88" s="331" t="s">
        <v>52</v>
      </c>
      <c r="G88" s="332"/>
      <c r="H88" s="57" t="s">
        <v>228</v>
      </c>
      <c r="I88" s="55"/>
      <c r="J88" s="332"/>
      <c r="K88" s="57" t="s">
        <v>228</v>
      </c>
      <c r="L88" s="55"/>
      <c r="M88" s="334">
        <f>IF(N88="","",VLOOKUP(N88,基準選択肢C,2,FALSE))</f>
      </c>
      <c r="N88" s="334">
        <f>IF(AND(G88="はい",I88="はい"),"基準1と4と5",IF(AND(J88="はい",L88="はい"),"基準1と4と5",IF(AND(G88="はい",I88="いいえ"),"基準1",IF(AND(J88="はい",L88="いいえ"),"基準1",""))))</f>
      </c>
    </row>
    <row r="89" spans="1:14" ht="79.5" customHeight="1">
      <c r="A89" s="50"/>
      <c r="B89" s="50"/>
      <c r="C89" s="352"/>
      <c r="D89" s="353"/>
      <c r="E89" s="354"/>
      <c r="F89" s="336"/>
      <c r="G89" s="358"/>
      <c r="H89" s="57" t="s">
        <v>81</v>
      </c>
      <c r="I89" s="55"/>
      <c r="J89" s="358"/>
      <c r="K89" s="57" t="s">
        <v>81</v>
      </c>
      <c r="L89" s="55"/>
      <c r="M89" s="304"/>
      <c r="N89" s="304"/>
    </row>
    <row r="90" spans="1:14" ht="62.25" customHeight="1">
      <c r="A90" s="50"/>
      <c r="B90" s="50"/>
      <c r="C90" s="352"/>
      <c r="D90" s="353"/>
      <c r="E90" s="354"/>
      <c r="F90" s="331" t="s">
        <v>51</v>
      </c>
      <c r="G90" s="332"/>
      <c r="H90" s="57" t="s">
        <v>228</v>
      </c>
      <c r="I90" s="55"/>
      <c r="J90" s="332"/>
      <c r="K90" s="57" t="s">
        <v>228</v>
      </c>
      <c r="L90" s="55"/>
      <c r="M90" s="334">
        <f>IF(N90="","",VLOOKUP(N90,基準選択肢C,2,FALSE))</f>
      </c>
      <c r="N90" s="334">
        <f>IF(AND(G90="はい",I90="はい"),"基準1と6",IF(AND(J90="はい",L90="はい"),"基準1と6",IF(AND(G90="はい",I90="いいえ"),"基準1",IF(AND(J90="はい",L90="いいえ"),"基準1",""))))</f>
      </c>
    </row>
    <row r="91" spans="1:14" ht="79.5" customHeight="1">
      <c r="A91" s="50"/>
      <c r="B91" s="50"/>
      <c r="C91" s="355"/>
      <c r="D91" s="356"/>
      <c r="E91" s="357"/>
      <c r="F91" s="336"/>
      <c r="G91" s="358"/>
      <c r="H91" s="57" t="s">
        <v>81</v>
      </c>
      <c r="I91" s="55"/>
      <c r="J91" s="358"/>
      <c r="K91" s="57" t="s">
        <v>81</v>
      </c>
      <c r="L91" s="55"/>
      <c r="M91" s="304"/>
      <c r="N91" s="304"/>
    </row>
    <row r="92" spans="1:14" ht="60" customHeight="1">
      <c r="A92" s="50"/>
      <c r="B92" s="50"/>
      <c r="C92" s="337" t="s">
        <v>163</v>
      </c>
      <c r="D92" s="338"/>
      <c r="E92" s="338"/>
      <c r="F92" s="331" t="s">
        <v>52</v>
      </c>
      <c r="G92" s="335"/>
      <c r="H92" s="99" t="s">
        <v>229</v>
      </c>
      <c r="I92" s="55"/>
      <c r="J92" s="335"/>
      <c r="K92" s="99" t="s">
        <v>229</v>
      </c>
      <c r="L92" s="55"/>
      <c r="M92" s="334">
        <f>IF(N92="","",VLOOKUP(N92,基準選択肢C,2))</f>
      </c>
      <c r="N92" s="334">
        <f>IF(AND(G92="はい",I92="はい"),"基準1と4と5",IF(AND(J92="はい",L92="はい"),"基準1と4と5",IF(AND(G92="はい",I92="いいえ"),"基準1",IF(AND(J92="はい",L92="いいえ"),"基準1",""))))</f>
      </c>
    </row>
    <row r="93" spans="1:14" ht="79.5" customHeight="1">
      <c r="A93" s="50"/>
      <c r="B93" s="50"/>
      <c r="C93" s="339"/>
      <c r="D93" s="340"/>
      <c r="E93" s="340"/>
      <c r="F93" s="304"/>
      <c r="G93" s="333"/>
      <c r="H93" s="99" t="s">
        <v>82</v>
      </c>
      <c r="I93" s="55"/>
      <c r="J93" s="333"/>
      <c r="K93" s="99" t="s">
        <v>82</v>
      </c>
      <c r="L93" s="55"/>
      <c r="M93" s="304"/>
      <c r="N93" s="304"/>
    </row>
    <row r="94" spans="1:14" ht="60" customHeight="1">
      <c r="A94" s="50"/>
      <c r="B94" s="50"/>
      <c r="C94" s="339"/>
      <c r="D94" s="340"/>
      <c r="E94" s="340"/>
      <c r="F94" s="331" t="s">
        <v>51</v>
      </c>
      <c r="G94" s="332"/>
      <c r="H94" s="57" t="s">
        <v>229</v>
      </c>
      <c r="I94" s="55"/>
      <c r="J94" s="332"/>
      <c r="K94" s="57" t="s">
        <v>229</v>
      </c>
      <c r="L94" s="55"/>
      <c r="M94" s="334">
        <f>IF(N94="","",VLOOKUP(N94,基準選択肢C,2))</f>
      </c>
      <c r="N94" s="334">
        <f>IF(AND(G94="はい",I94="はい"),"基準1と6",IF(AND(J94="はい",L94="はい"),"基準1と6",IF(AND(G94="はい",I94="いいえ"),"基準1",IF(AND(J94="はい",L94="いいえ"),"基準1",""))))</f>
      </c>
    </row>
    <row r="95" spans="1:14" ht="79.5" customHeight="1">
      <c r="A95" s="50"/>
      <c r="B95" s="50"/>
      <c r="C95" s="341"/>
      <c r="D95" s="342"/>
      <c r="E95" s="342"/>
      <c r="F95" s="304"/>
      <c r="G95" s="333"/>
      <c r="H95" s="57" t="s">
        <v>82</v>
      </c>
      <c r="I95" s="55"/>
      <c r="J95" s="333"/>
      <c r="K95" s="57" t="s">
        <v>82</v>
      </c>
      <c r="L95" s="55"/>
      <c r="M95" s="304"/>
      <c r="N95" s="304"/>
    </row>
    <row r="96" spans="3:14" ht="20.25" customHeight="1">
      <c r="C96" s="48"/>
      <c r="D96" s="48"/>
      <c r="E96" s="48"/>
      <c r="F96" s="48"/>
      <c r="G96" s="48"/>
      <c r="H96" s="48"/>
      <c r="N96" s="252"/>
    </row>
    <row r="97" spans="1:14" ht="31.5" customHeight="1">
      <c r="A97" s="50"/>
      <c r="B97" s="50"/>
      <c r="C97" s="59"/>
      <c r="D97" s="63"/>
      <c r="E97" s="62" t="s">
        <v>168</v>
      </c>
      <c r="F97" s="246" t="s">
        <v>85</v>
      </c>
      <c r="G97" s="386">
        <f>IF(G22="","",G22)</f>
      </c>
      <c r="H97" s="387"/>
      <c r="I97" s="387"/>
      <c r="J97" s="387"/>
      <c r="K97" s="387"/>
      <c r="L97" s="387"/>
      <c r="M97" s="388"/>
      <c r="N97" s="247"/>
    </row>
    <row r="98" spans="1:14" ht="19.5" customHeight="1">
      <c r="A98" s="50"/>
      <c r="B98" s="50"/>
      <c r="C98" s="59"/>
      <c r="D98" s="59"/>
      <c r="E98" s="59"/>
      <c r="F98" s="59"/>
      <c r="G98" s="59"/>
      <c r="H98" s="59"/>
      <c r="I98" s="59"/>
      <c r="J98" s="59"/>
      <c r="K98" s="59"/>
      <c r="L98" s="59"/>
      <c r="M98" s="59"/>
      <c r="N98" s="247"/>
    </row>
    <row r="99" spans="1:14" ht="21" customHeight="1">
      <c r="A99" s="50"/>
      <c r="B99" s="50"/>
      <c r="C99" s="360" t="s">
        <v>62</v>
      </c>
      <c r="D99" s="361"/>
      <c r="E99" s="361"/>
      <c r="F99" s="362"/>
      <c r="G99" s="369" t="s">
        <v>61</v>
      </c>
      <c r="H99" s="370"/>
      <c r="I99" s="371"/>
      <c r="J99" s="369" t="s">
        <v>79</v>
      </c>
      <c r="K99" s="370"/>
      <c r="L99" s="371"/>
      <c r="M99" s="369"/>
      <c r="N99" s="384"/>
    </row>
    <row r="100" spans="1:14" ht="21" customHeight="1">
      <c r="A100" s="50"/>
      <c r="B100" s="50"/>
      <c r="C100" s="363"/>
      <c r="D100" s="364"/>
      <c r="E100" s="364"/>
      <c r="F100" s="365"/>
      <c r="G100" s="360" t="s">
        <v>23</v>
      </c>
      <c r="H100" s="369" t="s">
        <v>60</v>
      </c>
      <c r="I100" s="371"/>
      <c r="J100" s="360" t="s">
        <v>23</v>
      </c>
      <c r="K100" s="369" t="s">
        <v>60</v>
      </c>
      <c r="L100" s="371"/>
      <c r="M100" s="369" t="s">
        <v>60</v>
      </c>
      <c r="N100" s="384"/>
    </row>
    <row r="101" spans="1:14" ht="52.5" customHeight="1">
      <c r="A101" s="50"/>
      <c r="B101" s="50"/>
      <c r="C101" s="366"/>
      <c r="D101" s="367"/>
      <c r="E101" s="367"/>
      <c r="F101" s="368"/>
      <c r="G101" s="385"/>
      <c r="H101" s="369" t="s">
        <v>59</v>
      </c>
      <c r="I101" s="371"/>
      <c r="J101" s="385"/>
      <c r="K101" s="369" t="s">
        <v>59</v>
      </c>
      <c r="L101" s="371"/>
      <c r="M101" s="369" t="s">
        <v>58</v>
      </c>
      <c r="N101" s="384"/>
    </row>
    <row r="102" spans="1:14" ht="54" customHeight="1">
      <c r="A102" s="50"/>
      <c r="B102" s="50"/>
      <c r="C102" s="376" t="s">
        <v>80</v>
      </c>
      <c r="D102" s="377"/>
      <c r="E102" s="378"/>
      <c r="F102" s="56" t="s">
        <v>52</v>
      </c>
      <c r="G102" s="248"/>
      <c r="H102" s="57" t="s">
        <v>54</v>
      </c>
      <c r="I102" s="58"/>
      <c r="J102" s="248"/>
      <c r="K102" s="57" t="s">
        <v>54</v>
      </c>
      <c r="L102" s="58"/>
      <c r="M102" s="54">
        <f>IF(N102="","",VLOOKUP(N102,基準選択肢C,2,FALSE))</f>
      </c>
      <c r="N102" s="54">
        <f>IF(G102="はい","基準1",IF(J102="はい","基準1",""))</f>
      </c>
    </row>
    <row r="103" spans="1:14" ht="54" customHeight="1">
      <c r="A103" s="50"/>
      <c r="B103" s="50"/>
      <c r="C103" s="379" t="s">
        <v>159</v>
      </c>
      <c r="D103" s="380"/>
      <c r="E103" s="380"/>
      <c r="F103" s="331" t="s">
        <v>52</v>
      </c>
      <c r="G103" s="383"/>
      <c r="H103" s="249" t="s">
        <v>57</v>
      </c>
      <c r="I103" s="97"/>
      <c r="J103" s="383"/>
      <c r="K103" s="249" t="s">
        <v>57</v>
      </c>
      <c r="L103" s="97"/>
      <c r="M103" s="334">
        <f>IF(N103="","",VLOOKUP(N103,基準選択肢C,2,FALSE))</f>
      </c>
      <c r="N103" s="334">
        <f>IF(AND($G103="はい",$I104="有"),"基準1と4と5",IF(AND($J103="はい",$L104="有"),"基準1と4と5",IF($G103="はい","基準1",IF($J103="はい","基準1",""))))</f>
      </c>
    </row>
    <row r="104" spans="1:14" ht="48.75" customHeight="1">
      <c r="A104" s="50"/>
      <c r="B104" s="50"/>
      <c r="C104" s="381"/>
      <c r="D104" s="382"/>
      <c r="E104" s="382"/>
      <c r="F104" s="375"/>
      <c r="G104" s="359"/>
      <c r="H104" s="57" t="s">
        <v>56</v>
      </c>
      <c r="I104" s="55"/>
      <c r="J104" s="359"/>
      <c r="K104" s="57" t="s">
        <v>56</v>
      </c>
      <c r="L104" s="55"/>
      <c r="M104" s="304"/>
      <c r="N104" s="304"/>
    </row>
    <row r="105" spans="1:14" ht="60" customHeight="1">
      <c r="A105" s="50"/>
      <c r="B105" s="50"/>
      <c r="C105" s="349" t="s">
        <v>160</v>
      </c>
      <c r="D105" s="344"/>
      <c r="E105" s="345"/>
      <c r="F105" s="331" t="s">
        <v>52</v>
      </c>
      <c r="G105" s="332"/>
      <c r="H105" s="54" t="s">
        <v>55</v>
      </c>
      <c r="I105" s="55"/>
      <c r="J105" s="332"/>
      <c r="K105" s="54" t="s">
        <v>55</v>
      </c>
      <c r="L105" s="55"/>
      <c r="M105" s="334">
        <f>IF(N105="","",VLOOKUP(N105,基準選択肢C,2,FALSE))</f>
      </c>
      <c r="N105" s="334">
        <f>IF(OR(I106&gt;=2500000,L106&gt;=2500000),"基準1と4と5",IF(OR(I106&gt;=1000000,L106&gt;=1000000),"基準1",""))</f>
      </c>
    </row>
    <row r="106" spans="1:14" ht="54" customHeight="1">
      <c r="A106" s="50"/>
      <c r="B106" s="50"/>
      <c r="C106" s="372"/>
      <c r="D106" s="373"/>
      <c r="E106" s="374"/>
      <c r="F106" s="375"/>
      <c r="G106" s="359"/>
      <c r="H106" s="57" t="s">
        <v>54</v>
      </c>
      <c r="I106" s="58"/>
      <c r="J106" s="359"/>
      <c r="K106" s="57" t="s">
        <v>54</v>
      </c>
      <c r="L106" s="58"/>
      <c r="M106" s="304"/>
      <c r="N106" s="304"/>
    </row>
    <row r="107" spans="1:14" ht="60" customHeight="1">
      <c r="A107" s="50"/>
      <c r="B107" s="50"/>
      <c r="C107" s="372"/>
      <c r="D107" s="373"/>
      <c r="E107" s="374"/>
      <c r="F107" s="331" t="s">
        <v>51</v>
      </c>
      <c r="G107" s="332"/>
      <c r="H107" s="54" t="s">
        <v>55</v>
      </c>
      <c r="I107" s="55"/>
      <c r="J107" s="332"/>
      <c r="K107" s="54" t="s">
        <v>55</v>
      </c>
      <c r="L107" s="55"/>
      <c r="M107" s="334">
        <f>IF(N107="","",VLOOKUP(N107,基準選択肢C,2,FALSE))</f>
      </c>
      <c r="N107" s="334">
        <f>IF(OR(I108&gt;=2500000,L108&gt;=2500000),"基準1と6",IF(OR(I108&gt;=1000000,L108&gt;=1000000),"基準1",""))</f>
      </c>
    </row>
    <row r="108" spans="1:14" ht="54" customHeight="1">
      <c r="A108" s="50"/>
      <c r="B108" s="50"/>
      <c r="C108" s="346"/>
      <c r="D108" s="347"/>
      <c r="E108" s="348"/>
      <c r="F108" s="375"/>
      <c r="G108" s="359"/>
      <c r="H108" s="57" t="s">
        <v>54</v>
      </c>
      <c r="I108" s="58"/>
      <c r="J108" s="359"/>
      <c r="K108" s="57" t="s">
        <v>54</v>
      </c>
      <c r="L108" s="58"/>
      <c r="M108" s="304"/>
      <c r="N108" s="304"/>
    </row>
    <row r="109" spans="1:14" ht="73.5" customHeight="1">
      <c r="A109" s="50"/>
      <c r="B109" s="50"/>
      <c r="C109" s="343" t="s">
        <v>161</v>
      </c>
      <c r="D109" s="344"/>
      <c r="E109" s="345"/>
      <c r="F109" s="56" t="s">
        <v>52</v>
      </c>
      <c r="G109" s="250"/>
      <c r="H109" s="57" t="s">
        <v>53</v>
      </c>
      <c r="I109" s="55"/>
      <c r="J109" s="250"/>
      <c r="K109" s="57" t="s">
        <v>53</v>
      </c>
      <c r="L109" s="55"/>
      <c r="M109" s="54">
        <f>IF(N109="","",VLOOKUP(N109,基準選択肢C,2,FALSE))</f>
      </c>
      <c r="N109" s="54">
        <f>IF(G109="はい","基準1と4と5",IF(J109="はい","基準1と4と5",""))</f>
      </c>
    </row>
    <row r="110" spans="1:14" ht="79.5" customHeight="1">
      <c r="A110" s="50"/>
      <c r="B110" s="50"/>
      <c r="C110" s="346"/>
      <c r="D110" s="347"/>
      <c r="E110" s="348"/>
      <c r="F110" s="56" t="s">
        <v>51</v>
      </c>
      <c r="G110" s="250"/>
      <c r="H110" s="57" t="s">
        <v>53</v>
      </c>
      <c r="I110" s="55"/>
      <c r="J110" s="250"/>
      <c r="K110" s="57" t="s">
        <v>53</v>
      </c>
      <c r="L110" s="55"/>
      <c r="M110" s="54">
        <f>IF(N110="","",VLOOKUP(N110,基準選択肢C,2,FALSE))</f>
      </c>
      <c r="N110" s="54">
        <f>IF(G110="はい","基準1と6",IF(J110="はい","基準1と6",""))</f>
      </c>
    </row>
    <row r="111" spans="1:14" ht="62.25" customHeight="1">
      <c r="A111" s="50"/>
      <c r="B111" s="50"/>
      <c r="C111" s="349" t="s">
        <v>162</v>
      </c>
      <c r="D111" s="350"/>
      <c r="E111" s="351"/>
      <c r="F111" s="331" t="s">
        <v>52</v>
      </c>
      <c r="G111" s="332"/>
      <c r="H111" s="57" t="s">
        <v>228</v>
      </c>
      <c r="I111" s="55"/>
      <c r="J111" s="332"/>
      <c r="K111" s="57" t="s">
        <v>228</v>
      </c>
      <c r="L111" s="55"/>
      <c r="M111" s="334">
        <f>IF(N111="","",VLOOKUP(N111,基準選択肢C,2,FALSE))</f>
      </c>
      <c r="N111" s="334">
        <f>IF(AND(G111="はい",I111="はい"),"基準1と4と5",IF(AND(J111="はい",L111="はい"),"基準1と4と5",IF(AND(G111="はい",I111="いいえ"),"基準1",IF(AND(J111="はい",L111="いいえ"),"基準1",""))))</f>
      </c>
    </row>
    <row r="112" spans="1:14" ht="79.5" customHeight="1">
      <c r="A112" s="50"/>
      <c r="B112" s="50"/>
      <c r="C112" s="352"/>
      <c r="D112" s="353"/>
      <c r="E112" s="354"/>
      <c r="F112" s="336"/>
      <c r="G112" s="358"/>
      <c r="H112" s="57" t="s">
        <v>81</v>
      </c>
      <c r="I112" s="55"/>
      <c r="J112" s="358"/>
      <c r="K112" s="57" t="s">
        <v>81</v>
      </c>
      <c r="L112" s="55"/>
      <c r="M112" s="304"/>
      <c r="N112" s="304"/>
    </row>
    <row r="113" spans="1:14" ht="62.25" customHeight="1">
      <c r="A113" s="50"/>
      <c r="B113" s="50"/>
      <c r="C113" s="352"/>
      <c r="D113" s="353"/>
      <c r="E113" s="354"/>
      <c r="F113" s="331" t="s">
        <v>51</v>
      </c>
      <c r="G113" s="332"/>
      <c r="H113" s="57" t="s">
        <v>228</v>
      </c>
      <c r="I113" s="55"/>
      <c r="J113" s="332"/>
      <c r="K113" s="57" t="s">
        <v>228</v>
      </c>
      <c r="L113" s="55"/>
      <c r="M113" s="334">
        <f>IF(N113="","",VLOOKUP(N113,基準選択肢C,2,FALSE))</f>
      </c>
      <c r="N113" s="334">
        <f>IF(AND(G113="はい",I113="はい"),"基準1と6",IF(AND(J113="はい",L113="はい"),"基準1と6",IF(AND(G113="はい",I113="いいえ"),"基準1",IF(AND(J113="はい",L113="いいえ"),"基準1",""))))</f>
      </c>
    </row>
    <row r="114" spans="1:14" ht="79.5" customHeight="1">
      <c r="A114" s="50"/>
      <c r="B114" s="50"/>
      <c r="C114" s="355"/>
      <c r="D114" s="356"/>
      <c r="E114" s="357"/>
      <c r="F114" s="336"/>
      <c r="G114" s="358"/>
      <c r="H114" s="57" t="s">
        <v>81</v>
      </c>
      <c r="I114" s="55"/>
      <c r="J114" s="358"/>
      <c r="K114" s="57" t="s">
        <v>81</v>
      </c>
      <c r="L114" s="55"/>
      <c r="M114" s="304"/>
      <c r="N114" s="304"/>
    </row>
    <row r="115" spans="1:14" ht="60" customHeight="1">
      <c r="A115" s="50"/>
      <c r="B115" s="50"/>
      <c r="C115" s="337" t="s">
        <v>163</v>
      </c>
      <c r="D115" s="338"/>
      <c r="E115" s="338"/>
      <c r="F115" s="331" t="s">
        <v>52</v>
      </c>
      <c r="G115" s="335"/>
      <c r="H115" s="99" t="s">
        <v>229</v>
      </c>
      <c r="I115" s="55"/>
      <c r="J115" s="335"/>
      <c r="K115" s="99" t="s">
        <v>229</v>
      </c>
      <c r="L115" s="55"/>
      <c r="M115" s="334">
        <f>IF(N115="","",VLOOKUP(N115,基準選択肢C,2))</f>
      </c>
      <c r="N115" s="334">
        <f>IF(AND(G115="はい",I115="はい"),"基準1と4と5",IF(AND(J115="はい",L115="はい"),"基準1と4と5",IF(AND(G115="はい",I115="いいえ"),"基準1",IF(AND(J115="はい",L115="いいえ"),"基準1",""))))</f>
      </c>
    </row>
    <row r="116" spans="1:14" ht="79.5" customHeight="1">
      <c r="A116" s="50"/>
      <c r="B116" s="50"/>
      <c r="C116" s="339"/>
      <c r="D116" s="340"/>
      <c r="E116" s="340"/>
      <c r="F116" s="304"/>
      <c r="G116" s="333"/>
      <c r="H116" s="99" t="s">
        <v>82</v>
      </c>
      <c r="I116" s="55"/>
      <c r="J116" s="333"/>
      <c r="K116" s="99" t="s">
        <v>82</v>
      </c>
      <c r="L116" s="55"/>
      <c r="M116" s="304"/>
      <c r="N116" s="304"/>
    </row>
    <row r="117" spans="1:14" ht="60" customHeight="1">
      <c r="A117" s="50"/>
      <c r="B117" s="50"/>
      <c r="C117" s="339"/>
      <c r="D117" s="340"/>
      <c r="E117" s="340"/>
      <c r="F117" s="331" t="s">
        <v>51</v>
      </c>
      <c r="G117" s="332"/>
      <c r="H117" s="57" t="s">
        <v>229</v>
      </c>
      <c r="I117" s="55"/>
      <c r="J117" s="332"/>
      <c r="K117" s="57" t="s">
        <v>229</v>
      </c>
      <c r="L117" s="55"/>
      <c r="M117" s="334">
        <f>IF(N117="","",VLOOKUP(N117,基準選択肢C,2))</f>
      </c>
      <c r="N117" s="334">
        <f>IF(AND(G117="はい",I117="はい"),"基準1と6",IF(AND(J117="はい",L117="はい"),"基準1と6",IF(AND(G117="はい",I117="いいえ"),"基準1",IF(AND(J117="はい",L117="いいえ"),"基準1",""))))</f>
      </c>
    </row>
    <row r="118" spans="1:14" ht="79.5" customHeight="1">
      <c r="A118" s="50"/>
      <c r="B118" s="50"/>
      <c r="C118" s="341"/>
      <c r="D118" s="342"/>
      <c r="E118" s="342"/>
      <c r="F118" s="304"/>
      <c r="G118" s="333"/>
      <c r="H118" s="57" t="s">
        <v>82</v>
      </c>
      <c r="I118" s="55"/>
      <c r="J118" s="333"/>
      <c r="K118" s="57" t="s">
        <v>82</v>
      </c>
      <c r="L118" s="55"/>
      <c r="M118" s="304"/>
      <c r="N118" s="304"/>
    </row>
    <row r="119" spans="1:14" ht="19.5" customHeight="1">
      <c r="A119" s="50"/>
      <c r="B119" s="50"/>
      <c r="C119" s="48"/>
      <c r="D119" s="48"/>
      <c r="E119" s="48"/>
      <c r="F119" s="48"/>
      <c r="G119" s="48"/>
      <c r="H119" s="48"/>
      <c r="N119" s="252"/>
    </row>
    <row r="120" spans="1:14" ht="31.5" customHeight="1">
      <c r="A120" s="50"/>
      <c r="B120" s="50"/>
      <c r="C120" s="59"/>
      <c r="D120" s="63"/>
      <c r="E120" s="62" t="s">
        <v>168</v>
      </c>
      <c r="F120" s="246" t="s">
        <v>86</v>
      </c>
      <c r="G120" s="386">
        <f>IF(G23="","",G23)</f>
      </c>
      <c r="H120" s="387"/>
      <c r="I120" s="387"/>
      <c r="J120" s="387"/>
      <c r="K120" s="387"/>
      <c r="L120" s="387"/>
      <c r="M120" s="388"/>
      <c r="N120" s="247"/>
    </row>
    <row r="121" spans="1:14" ht="19.5" customHeight="1">
      <c r="A121" s="50"/>
      <c r="B121" s="50"/>
      <c r="C121" s="59"/>
      <c r="D121" s="59"/>
      <c r="E121" s="59"/>
      <c r="F121" s="59"/>
      <c r="G121" s="59"/>
      <c r="H121" s="59"/>
      <c r="I121" s="59"/>
      <c r="J121" s="59"/>
      <c r="K121" s="59"/>
      <c r="L121" s="59"/>
      <c r="M121" s="59"/>
      <c r="N121" s="247"/>
    </row>
    <row r="122" spans="1:14" ht="21" customHeight="1">
      <c r="A122" s="50"/>
      <c r="B122" s="50"/>
      <c r="C122" s="360" t="s">
        <v>62</v>
      </c>
      <c r="D122" s="361"/>
      <c r="E122" s="361"/>
      <c r="F122" s="362"/>
      <c r="G122" s="369" t="s">
        <v>61</v>
      </c>
      <c r="H122" s="370"/>
      <c r="I122" s="371"/>
      <c r="J122" s="369" t="s">
        <v>79</v>
      </c>
      <c r="K122" s="370"/>
      <c r="L122" s="371"/>
      <c r="M122" s="369"/>
      <c r="N122" s="384"/>
    </row>
    <row r="123" spans="1:14" ht="21" customHeight="1">
      <c r="A123" s="50"/>
      <c r="B123" s="50"/>
      <c r="C123" s="363"/>
      <c r="D123" s="364"/>
      <c r="E123" s="364"/>
      <c r="F123" s="365"/>
      <c r="G123" s="360" t="s">
        <v>23</v>
      </c>
      <c r="H123" s="369" t="s">
        <v>60</v>
      </c>
      <c r="I123" s="371"/>
      <c r="J123" s="360" t="s">
        <v>23</v>
      </c>
      <c r="K123" s="369" t="s">
        <v>60</v>
      </c>
      <c r="L123" s="371"/>
      <c r="M123" s="369" t="s">
        <v>60</v>
      </c>
      <c r="N123" s="384"/>
    </row>
    <row r="124" spans="1:14" ht="52.5" customHeight="1">
      <c r="A124" s="50"/>
      <c r="B124" s="50"/>
      <c r="C124" s="366"/>
      <c r="D124" s="367"/>
      <c r="E124" s="367"/>
      <c r="F124" s="368"/>
      <c r="G124" s="385"/>
      <c r="H124" s="369" t="s">
        <v>59</v>
      </c>
      <c r="I124" s="371"/>
      <c r="J124" s="385"/>
      <c r="K124" s="369" t="s">
        <v>59</v>
      </c>
      <c r="L124" s="371"/>
      <c r="M124" s="369" t="s">
        <v>58</v>
      </c>
      <c r="N124" s="384"/>
    </row>
    <row r="125" spans="1:14" ht="54" customHeight="1">
      <c r="A125" s="50"/>
      <c r="B125" s="50"/>
      <c r="C125" s="376" t="s">
        <v>80</v>
      </c>
      <c r="D125" s="377"/>
      <c r="E125" s="378"/>
      <c r="F125" s="56" t="s">
        <v>52</v>
      </c>
      <c r="G125" s="248"/>
      <c r="H125" s="57" t="s">
        <v>54</v>
      </c>
      <c r="I125" s="58"/>
      <c r="J125" s="248"/>
      <c r="K125" s="57" t="s">
        <v>54</v>
      </c>
      <c r="L125" s="58"/>
      <c r="M125" s="54">
        <f>IF(N125="","",VLOOKUP(N125,基準選択肢C,2,FALSE))</f>
      </c>
      <c r="N125" s="54">
        <f>IF(G125="はい","基準1",IF(J125="はい","基準1",""))</f>
      </c>
    </row>
    <row r="126" spans="1:14" ht="54" customHeight="1">
      <c r="A126" s="50"/>
      <c r="B126" s="50"/>
      <c r="C126" s="379" t="s">
        <v>159</v>
      </c>
      <c r="D126" s="380"/>
      <c r="E126" s="380"/>
      <c r="F126" s="331" t="s">
        <v>52</v>
      </c>
      <c r="G126" s="383"/>
      <c r="H126" s="249" t="s">
        <v>57</v>
      </c>
      <c r="I126" s="97"/>
      <c r="J126" s="383"/>
      <c r="K126" s="249" t="s">
        <v>57</v>
      </c>
      <c r="L126" s="97"/>
      <c r="M126" s="334">
        <f>IF(N126="","",VLOOKUP(N126,基準選択肢C,2,FALSE))</f>
      </c>
      <c r="N126" s="334">
        <f>IF(AND($G126="はい",$I127="有"),"基準1と4と5",IF(AND($J126="はい",$L127="有"),"基準1と4と5",IF($G126="はい","基準1",IF($J126="はい","基準1",""))))</f>
      </c>
    </row>
    <row r="127" spans="1:14" ht="48.75" customHeight="1">
      <c r="A127" s="50"/>
      <c r="B127" s="50"/>
      <c r="C127" s="381"/>
      <c r="D127" s="382"/>
      <c r="E127" s="382"/>
      <c r="F127" s="375"/>
      <c r="G127" s="359"/>
      <c r="H127" s="57" t="s">
        <v>56</v>
      </c>
      <c r="I127" s="55"/>
      <c r="J127" s="359"/>
      <c r="K127" s="57" t="s">
        <v>56</v>
      </c>
      <c r="L127" s="55"/>
      <c r="M127" s="304"/>
      <c r="N127" s="304"/>
    </row>
    <row r="128" spans="1:14" ht="60" customHeight="1">
      <c r="A128" s="50"/>
      <c r="B128" s="50"/>
      <c r="C128" s="349" t="s">
        <v>160</v>
      </c>
      <c r="D128" s="344"/>
      <c r="E128" s="345"/>
      <c r="F128" s="331" t="s">
        <v>52</v>
      </c>
      <c r="G128" s="332"/>
      <c r="H128" s="54" t="s">
        <v>55</v>
      </c>
      <c r="I128" s="55"/>
      <c r="J128" s="332"/>
      <c r="K128" s="54" t="s">
        <v>55</v>
      </c>
      <c r="L128" s="55"/>
      <c r="M128" s="334">
        <f>IF(N128="","",VLOOKUP(N128,基準選択肢C,2,FALSE))</f>
      </c>
      <c r="N128" s="334">
        <f>IF(OR(I129&gt;=2500000,L129&gt;=2500000),"基準1と4と5",IF(OR(I129&gt;=1000000,L129&gt;=1000000),"基準1",""))</f>
      </c>
    </row>
    <row r="129" spans="1:14" ht="54" customHeight="1">
      <c r="A129" s="50"/>
      <c r="B129" s="50"/>
      <c r="C129" s="372"/>
      <c r="D129" s="373"/>
      <c r="E129" s="374"/>
      <c r="F129" s="375"/>
      <c r="G129" s="359"/>
      <c r="H129" s="57" t="s">
        <v>54</v>
      </c>
      <c r="I129" s="58"/>
      <c r="J129" s="359"/>
      <c r="K129" s="57" t="s">
        <v>54</v>
      </c>
      <c r="L129" s="58"/>
      <c r="M129" s="304"/>
      <c r="N129" s="304"/>
    </row>
    <row r="130" spans="1:14" ht="60" customHeight="1">
      <c r="A130" s="50"/>
      <c r="B130" s="50"/>
      <c r="C130" s="372"/>
      <c r="D130" s="373"/>
      <c r="E130" s="374"/>
      <c r="F130" s="331" t="s">
        <v>51</v>
      </c>
      <c r="G130" s="332"/>
      <c r="H130" s="54" t="s">
        <v>55</v>
      </c>
      <c r="I130" s="55"/>
      <c r="J130" s="332"/>
      <c r="K130" s="54" t="s">
        <v>55</v>
      </c>
      <c r="L130" s="55"/>
      <c r="M130" s="334">
        <f>IF(N130="","",VLOOKUP(N130,基準選択肢C,2,FALSE))</f>
      </c>
      <c r="N130" s="334">
        <f>IF(OR(I131&gt;=2500000,L131&gt;=2500000),"基準1と6",IF(OR(I131&gt;=1000000,L131&gt;=1000000),"基準1",""))</f>
      </c>
    </row>
    <row r="131" spans="1:14" ht="54" customHeight="1">
      <c r="A131" s="50"/>
      <c r="B131" s="50"/>
      <c r="C131" s="346"/>
      <c r="D131" s="347"/>
      <c r="E131" s="348"/>
      <c r="F131" s="375"/>
      <c r="G131" s="359"/>
      <c r="H131" s="57" t="s">
        <v>54</v>
      </c>
      <c r="I131" s="58"/>
      <c r="J131" s="359"/>
      <c r="K131" s="57" t="s">
        <v>54</v>
      </c>
      <c r="L131" s="58"/>
      <c r="M131" s="304"/>
      <c r="N131" s="304"/>
    </row>
    <row r="132" spans="1:14" ht="73.5" customHeight="1">
      <c r="A132" s="50"/>
      <c r="B132" s="50"/>
      <c r="C132" s="343" t="s">
        <v>161</v>
      </c>
      <c r="D132" s="344"/>
      <c r="E132" s="345"/>
      <c r="F132" s="56" t="s">
        <v>52</v>
      </c>
      <c r="G132" s="250"/>
      <c r="H132" s="57" t="s">
        <v>53</v>
      </c>
      <c r="I132" s="55"/>
      <c r="J132" s="250"/>
      <c r="K132" s="57" t="s">
        <v>53</v>
      </c>
      <c r="L132" s="55"/>
      <c r="M132" s="54">
        <f>IF(N132="","",VLOOKUP(N132,基準選択肢C,2,FALSE))</f>
      </c>
      <c r="N132" s="54">
        <f>IF(G132="はい","基準1と4と5",IF(J132="はい","基準1と4と5",""))</f>
      </c>
    </row>
    <row r="133" spans="1:14" ht="79.5" customHeight="1">
      <c r="A133" s="50"/>
      <c r="B133" s="50"/>
      <c r="C133" s="346"/>
      <c r="D133" s="347"/>
      <c r="E133" s="348"/>
      <c r="F133" s="56" t="s">
        <v>51</v>
      </c>
      <c r="G133" s="250"/>
      <c r="H133" s="57" t="s">
        <v>53</v>
      </c>
      <c r="I133" s="55"/>
      <c r="J133" s="250"/>
      <c r="K133" s="57" t="s">
        <v>53</v>
      </c>
      <c r="L133" s="55"/>
      <c r="M133" s="54">
        <f>IF(N133="","",VLOOKUP(N133,基準選択肢C,2,FALSE))</f>
      </c>
      <c r="N133" s="54">
        <f>IF(G133="はい","基準1と6",IF(J133="はい","基準1と6",""))</f>
      </c>
    </row>
    <row r="134" spans="1:14" ht="62.25" customHeight="1">
      <c r="A134" s="50"/>
      <c r="B134" s="50"/>
      <c r="C134" s="349" t="s">
        <v>162</v>
      </c>
      <c r="D134" s="350"/>
      <c r="E134" s="351"/>
      <c r="F134" s="331" t="s">
        <v>52</v>
      </c>
      <c r="G134" s="332"/>
      <c r="H134" s="57" t="s">
        <v>228</v>
      </c>
      <c r="I134" s="55"/>
      <c r="J134" s="332"/>
      <c r="K134" s="57" t="s">
        <v>228</v>
      </c>
      <c r="L134" s="55"/>
      <c r="M134" s="334">
        <f>IF(N134="","",VLOOKUP(N134,基準選択肢C,2,FALSE))</f>
      </c>
      <c r="N134" s="334">
        <f>IF(AND(G134="はい",I134="はい"),"基準1と4と5",IF(AND(J134="はい",L134="はい"),"基準1と4と5",IF(AND(G134="はい",I134="いいえ"),"基準1",IF(AND(J134="はい",L134="いいえ"),"基準1",""))))</f>
      </c>
    </row>
    <row r="135" spans="1:14" ht="79.5" customHeight="1">
      <c r="A135" s="50"/>
      <c r="B135" s="50"/>
      <c r="C135" s="352"/>
      <c r="D135" s="353"/>
      <c r="E135" s="354"/>
      <c r="F135" s="336"/>
      <c r="G135" s="358"/>
      <c r="H135" s="57" t="s">
        <v>81</v>
      </c>
      <c r="I135" s="55"/>
      <c r="J135" s="358"/>
      <c r="K135" s="57" t="s">
        <v>81</v>
      </c>
      <c r="L135" s="55"/>
      <c r="M135" s="304"/>
      <c r="N135" s="304"/>
    </row>
    <row r="136" spans="1:14" ht="62.25" customHeight="1">
      <c r="A136" s="50"/>
      <c r="B136" s="50"/>
      <c r="C136" s="352"/>
      <c r="D136" s="353"/>
      <c r="E136" s="354"/>
      <c r="F136" s="331" t="s">
        <v>51</v>
      </c>
      <c r="G136" s="332"/>
      <c r="H136" s="57" t="s">
        <v>228</v>
      </c>
      <c r="I136" s="55"/>
      <c r="J136" s="332"/>
      <c r="K136" s="57" t="s">
        <v>228</v>
      </c>
      <c r="L136" s="55"/>
      <c r="M136" s="334">
        <f>IF(N136="","",VLOOKUP(N136,基準選択肢C,2,FALSE))</f>
      </c>
      <c r="N136" s="334">
        <f>IF(AND(G136="はい",I136="はい"),"基準1と6",IF(AND(J136="はい",L136="はい"),"基準1と6",IF(AND(G136="はい",I136="いいえ"),"基準1",IF(AND(J136="はい",L136="いいえ"),"基準1",""))))</f>
      </c>
    </row>
    <row r="137" spans="1:14" ht="79.5" customHeight="1">
      <c r="A137" s="50"/>
      <c r="B137" s="50"/>
      <c r="C137" s="355"/>
      <c r="D137" s="356"/>
      <c r="E137" s="357"/>
      <c r="F137" s="336"/>
      <c r="G137" s="358"/>
      <c r="H137" s="57" t="s">
        <v>81</v>
      </c>
      <c r="I137" s="55"/>
      <c r="J137" s="358"/>
      <c r="K137" s="57" t="s">
        <v>81</v>
      </c>
      <c r="L137" s="55"/>
      <c r="M137" s="304"/>
      <c r="N137" s="304"/>
    </row>
    <row r="138" spans="1:14" ht="60" customHeight="1">
      <c r="A138" s="50"/>
      <c r="B138" s="50"/>
      <c r="C138" s="337" t="s">
        <v>163</v>
      </c>
      <c r="D138" s="338"/>
      <c r="E138" s="338"/>
      <c r="F138" s="331" t="s">
        <v>52</v>
      </c>
      <c r="G138" s="335"/>
      <c r="H138" s="99" t="s">
        <v>229</v>
      </c>
      <c r="I138" s="55"/>
      <c r="J138" s="335"/>
      <c r="K138" s="99" t="s">
        <v>229</v>
      </c>
      <c r="L138" s="55"/>
      <c r="M138" s="334">
        <f>IF(N138="","",VLOOKUP(N138,基準選択肢C,2))</f>
      </c>
      <c r="N138" s="334">
        <f>IF(AND(G138="はい",I138="はい"),"基準1と4と5",IF(AND(J138="はい",L138="はい"),"基準1と4と5",IF(AND(G138="はい",I138="いいえ"),"基準1",IF(AND(J138="はい",L138="いいえ"),"基準1",""))))</f>
      </c>
    </row>
    <row r="139" spans="1:14" ht="79.5" customHeight="1">
      <c r="A139" s="50"/>
      <c r="B139" s="50"/>
      <c r="C139" s="339"/>
      <c r="D139" s="340"/>
      <c r="E139" s="340"/>
      <c r="F139" s="304"/>
      <c r="G139" s="333"/>
      <c r="H139" s="99" t="s">
        <v>82</v>
      </c>
      <c r="I139" s="55"/>
      <c r="J139" s="333"/>
      <c r="K139" s="99" t="s">
        <v>82</v>
      </c>
      <c r="L139" s="55"/>
      <c r="M139" s="304"/>
      <c r="N139" s="304"/>
    </row>
    <row r="140" spans="1:14" ht="60" customHeight="1">
      <c r="A140" s="50"/>
      <c r="B140" s="50"/>
      <c r="C140" s="339"/>
      <c r="D140" s="340"/>
      <c r="E140" s="340"/>
      <c r="F140" s="331" t="s">
        <v>51</v>
      </c>
      <c r="G140" s="332"/>
      <c r="H140" s="57" t="s">
        <v>229</v>
      </c>
      <c r="I140" s="55"/>
      <c r="J140" s="332"/>
      <c r="K140" s="57" t="s">
        <v>229</v>
      </c>
      <c r="L140" s="55"/>
      <c r="M140" s="334">
        <f>IF(N140="","",VLOOKUP(N140,基準選択肢C,2))</f>
      </c>
      <c r="N140" s="334">
        <f>IF(AND(G140="はい",I140="はい"),"基準1と6",IF(AND(J140="はい",L140="はい"),"基準1と6",IF(AND(G140="はい",I140="いいえ"),"基準1",IF(AND(J140="はい",L140="いいえ"),"基準1",""))))</f>
      </c>
    </row>
    <row r="141" spans="1:14" ht="79.5" customHeight="1">
      <c r="A141" s="50"/>
      <c r="B141" s="50"/>
      <c r="C141" s="341"/>
      <c r="D141" s="342"/>
      <c r="E141" s="342"/>
      <c r="F141" s="304"/>
      <c r="G141" s="333"/>
      <c r="H141" s="57" t="s">
        <v>82</v>
      </c>
      <c r="I141" s="55"/>
      <c r="J141" s="333"/>
      <c r="K141" s="57" t="s">
        <v>82</v>
      </c>
      <c r="L141" s="55"/>
      <c r="M141" s="304"/>
      <c r="N141" s="304"/>
    </row>
    <row r="142" spans="3:14" ht="18.75">
      <c r="C142" s="48"/>
      <c r="D142" s="48"/>
      <c r="E142" s="48"/>
      <c r="F142" s="48"/>
      <c r="G142" s="48"/>
      <c r="H142" s="48"/>
      <c r="N142" s="252"/>
    </row>
    <row r="143" spans="1:14" ht="31.5" customHeight="1">
      <c r="A143" s="50"/>
      <c r="B143" s="50"/>
      <c r="C143" s="59"/>
      <c r="D143" s="63"/>
      <c r="E143" s="62" t="s">
        <v>168</v>
      </c>
      <c r="F143" s="246" t="s">
        <v>87</v>
      </c>
      <c r="G143" s="386">
        <f>IF(G24="","",G24)</f>
      </c>
      <c r="H143" s="387"/>
      <c r="I143" s="387"/>
      <c r="J143" s="387"/>
      <c r="K143" s="387"/>
      <c r="L143" s="387"/>
      <c r="M143" s="388"/>
      <c r="N143" s="247"/>
    </row>
    <row r="144" spans="1:14" ht="19.5" customHeight="1">
      <c r="A144" s="50"/>
      <c r="B144" s="50"/>
      <c r="C144" s="59"/>
      <c r="D144" s="59"/>
      <c r="E144" s="59"/>
      <c r="F144" s="59"/>
      <c r="G144" s="59"/>
      <c r="H144" s="59"/>
      <c r="I144" s="59"/>
      <c r="J144" s="59"/>
      <c r="K144" s="59"/>
      <c r="L144" s="59"/>
      <c r="M144" s="59"/>
      <c r="N144" s="247"/>
    </row>
    <row r="145" spans="1:14" ht="21" customHeight="1">
      <c r="A145" s="50"/>
      <c r="B145" s="50"/>
      <c r="C145" s="360" t="s">
        <v>62</v>
      </c>
      <c r="D145" s="361"/>
      <c r="E145" s="361"/>
      <c r="F145" s="362"/>
      <c r="G145" s="369" t="s">
        <v>61</v>
      </c>
      <c r="H145" s="370"/>
      <c r="I145" s="371"/>
      <c r="J145" s="369" t="s">
        <v>79</v>
      </c>
      <c r="K145" s="370"/>
      <c r="L145" s="371"/>
      <c r="M145" s="369"/>
      <c r="N145" s="384"/>
    </row>
    <row r="146" spans="1:14" ht="21" customHeight="1">
      <c r="A146" s="50"/>
      <c r="B146" s="50"/>
      <c r="C146" s="363"/>
      <c r="D146" s="364"/>
      <c r="E146" s="364"/>
      <c r="F146" s="365"/>
      <c r="G146" s="360" t="s">
        <v>23</v>
      </c>
      <c r="H146" s="369" t="s">
        <v>60</v>
      </c>
      <c r="I146" s="371"/>
      <c r="J146" s="360" t="s">
        <v>23</v>
      </c>
      <c r="K146" s="369" t="s">
        <v>60</v>
      </c>
      <c r="L146" s="371"/>
      <c r="M146" s="369" t="s">
        <v>60</v>
      </c>
      <c r="N146" s="384"/>
    </row>
    <row r="147" spans="1:14" ht="52.5" customHeight="1">
      <c r="A147" s="50"/>
      <c r="B147" s="50"/>
      <c r="C147" s="366"/>
      <c r="D147" s="367"/>
      <c r="E147" s="367"/>
      <c r="F147" s="368"/>
      <c r="G147" s="385"/>
      <c r="H147" s="369" t="s">
        <v>59</v>
      </c>
      <c r="I147" s="371"/>
      <c r="J147" s="385"/>
      <c r="K147" s="369" t="s">
        <v>59</v>
      </c>
      <c r="L147" s="371"/>
      <c r="M147" s="369" t="s">
        <v>58</v>
      </c>
      <c r="N147" s="384"/>
    </row>
    <row r="148" spans="1:14" ht="54" customHeight="1">
      <c r="A148" s="50"/>
      <c r="B148" s="50"/>
      <c r="C148" s="376" t="s">
        <v>164</v>
      </c>
      <c r="D148" s="377"/>
      <c r="E148" s="378"/>
      <c r="F148" s="56" t="s">
        <v>52</v>
      </c>
      <c r="G148" s="248"/>
      <c r="H148" s="57" t="s">
        <v>54</v>
      </c>
      <c r="I148" s="58"/>
      <c r="J148" s="248"/>
      <c r="K148" s="57" t="s">
        <v>54</v>
      </c>
      <c r="L148" s="58"/>
      <c r="M148" s="54">
        <f>IF(N148="","",VLOOKUP(N148,基準選択肢C,2,FALSE))</f>
      </c>
      <c r="N148" s="54">
        <f>IF(G148="はい","基準1",IF(J148="はい","基準1",""))</f>
      </c>
    </row>
    <row r="149" spans="1:14" ht="54" customHeight="1">
      <c r="A149" s="50"/>
      <c r="B149" s="50"/>
      <c r="C149" s="379" t="s">
        <v>159</v>
      </c>
      <c r="D149" s="380"/>
      <c r="E149" s="380"/>
      <c r="F149" s="331" t="s">
        <v>52</v>
      </c>
      <c r="G149" s="383"/>
      <c r="H149" s="249" t="s">
        <v>57</v>
      </c>
      <c r="I149" s="97"/>
      <c r="J149" s="383"/>
      <c r="K149" s="249" t="s">
        <v>57</v>
      </c>
      <c r="L149" s="97"/>
      <c r="M149" s="334">
        <f>IF(N149="","",VLOOKUP(N149,基準選択肢C,2,FALSE))</f>
      </c>
      <c r="N149" s="334">
        <f>IF(AND($G149="はい",$I150="有"),"基準1と4と5",IF(AND($J149="はい",$L150="有"),"基準1と4と5",IF($G149="はい","基準1",IF($J149="はい","基準1",""))))</f>
      </c>
    </row>
    <row r="150" spans="1:14" ht="48.75" customHeight="1">
      <c r="A150" s="50"/>
      <c r="B150" s="50"/>
      <c r="C150" s="381"/>
      <c r="D150" s="382"/>
      <c r="E150" s="382"/>
      <c r="F150" s="375"/>
      <c r="G150" s="359"/>
      <c r="H150" s="57" t="s">
        <v>56</v>
      </c>
      <c r="I150" s="55"/>
      <c r="J150" s="359"/>
      <c r="K150" s="57" t="s">
        <v>56</v>
      </c>
      <c r="L150" s="55"/>
      <c r="M150" s="304"/>
      <c r="N150" s="304"/>
    </row>
    <row r="151" spans="1:14" ht="60" customHeight="1">
      <c r="A151" s="50"/>
      <c r="B151" s="50"/>
      <c r="C151" s="349" t="s">
        <v>165</v>
      </c>
      <c r="D151" s="344"/>
      <c r="E151" s="345"/>
      <c r="F151" s="331" t="s">
        <v>52</v>
      </c>
      <c r="G151" s="332"/>
      <c r="H151" s="54" t="s">
        <v>55</v>
      </c>
      <c r="I151" s="55"/>
      <c r="J151" s="332"/>
      <c r="K151" s="54" t="s">
        <v>55</v>
      </c>
      <c r="L151" s="55"/>
      <c r="M151" s="334">
        <f>IF(N151="","",VLOOKUP(N151,基準選択肢C,2,FALSE))</f>
      </c>
      <c r="N151" s="334">
        <f>IF(OR(I152&gt;=2500000,L152&gt;=2500000),"基準1と4と5",IF(OR(I152&gt;=1000000,L152&gt;=1000000),"基準1",""))</f>
      </c>
    </row>
    <row r="152" spans="1:14" ht="54" customHeight="1">
      <c r="A152" s="50"/>
      <c r="B152" s="50"/>
      <c r="C152" s="372"/>
      <c r="D152" s="373"/>
      <c r="E152" s="374"/>
      <c r="F152" s="375"/>
      <c r="G152" s="359"/>
      <c r="H152" s="57" t="s">
        <v>54</v>
      </c>
      <c r="I152" s="58"/>
      <c r="J152" s="359"/>
      <c r="K152" s="57" t="s">
        <v>54</v>
      </c>
      <c r="L152" s="58"/>
      <c r="M152" s="304"/>
      <c r="N152" s="304"/>
    </row>
    <row r="153" spans="1:14" ht="60" customHeight="1">
      <c r="A153" s="50"/>
      <c r="B153" s="50"/>
      <c r="C153" s="372"/>
      <c r="D153" s="373"/>
      <c r="E153" s="374"/>
      <c r="F153" s="331" t="s">
        <v>51</v>
      </c>
      <c r="G153" s="332"/>
      <c r="H153" s="54" t="s">
        <v>55</v>
      </c>
      <c r="I153" s="55"/>
      <c r="J153" s="332"/>
      <c r="K153" s="54" t="s">
        <v>55</v>
      </c>
      <c r="L153" s="55"/>
      <c r="M153" s="334">
        <f>IF(N153="","",VLOOKUP(N153,基準選択肢C,2,FALSE))</f>
      </c>
      <c r="N153" s="334">
        <f>IF(OR(I154&gt;=2500000,L154&gt;=2500000),"基準1と6",IF(OR(I154&gt;=1000000,L154&gt;=1000000),"基準1",""))</f>
      </c>
    </row>
    <row r="154" spans="1:14" ht="54" customHeight="1">
      <c r="A154" s="50"/>
      <c r="B154" s="50"/>
      <c r="C154" s="346"/>
      <c r="D154" s="347"/>
      <c r="E154" s="348"/>
      <c r="F154" s="375"/>
      <c r="G154" s="359"/>
      <c r="H154" s="57" t="s">
        <v>54</v>
      </c>
      <c r="I154" s="58"/>
      <c r="J154" s="359"/>
      <c r="K154" s="57" t="s">
        <v>54</v>
      </c>
      <c r="L154" s="58"/>
      <c r="M154" s="304"/>
      <c r="N154" s="304"/>
    </row>
    <row r="155" spans="1:14" ht="73.5" customHeight="1">
      <c r="A155" s="50"/>
      <c r="B155" s="50"/>
      <c r="C155" s="343" t="s">
        <v>166</v>
      </c>
      <c r="D155" s="344"/>
      <c r="E155" s="345"/>
      <c r="F155" s="56" t="s">
        <v>52</v>
      </c>
      <c r="G155" s="250"/>
      <c r="H155" s="57" t="s">
        <v>53</v>
      </c>
      <c r="I155" s="55"/>
      <c r="J155" s="250"/>
      <c r="K155" s="57" t="s">
        <v>53</v>
      </c>
      <c r="L155" s="55"/>
      <c r="M155" s="54">
        <f>IF(N155="","",VLOOKUP(N155,基準選択肢C,2,FALSE))</f>
      </c>
      <c r="N155" s="54">
        <f>IF(G155="はい","基準1と4と5",IF(J155="はい","基準1と4と5",""))</f>
      </c>
    </row>
    <row r="156" spans="1:14" ht="79.5" customHeight="1">
      <c r="A156" s="50"/>
      <c r="B156" s="50"/>
      <c r="C156" s="346"/>
      <c r="D156" s="347"/>
      <c r="E156" s="348"/>
      <c r="F156" s="56" t="s">
        <v>51</v>
      </c>
      <c r="G156" s="250"/>
      <c r="H156" s="57" t="s">
        <v>53</v>
      </c>
      <c r="I156" s="55"/>
      <c r="J156" s="250"/>
      <c r="K156" s="57" t="s">
        <v>53</v>
      </c>
      <c r="L156" s="55"/>
      <c r="M156" s="54">
        <f>IF(N156="","",VLOOKUP(N156,基準選択肢C,2,FALSE))</f>
      </c>
      <c r="N156" s="54">
        <f>IF(G156="はい","基準1と6",IF(J156="はい","基準1と6",""))</f>
      </c>
    </row>
    <row r="157" spans="1:14" ht="62.25" customHeight="1">
      <c r="A157" s="50"/>
      <c r="B157" s="50"/>
      <c r="C157" s="349" t="s">
        <v>162</v>
      </c>
      <c r="D157" s="350"/>
      <c r="E157" s="351"/>
      <c r="F157" s="331" t="s">
        <v>52</v>
      </c>
      <c r="G157" s="332"/>
      <c r="H157" s="57" t="s">
        <v>228</v>
      </c>
      <c r="I157" s="55"/>
      <c r="J157" s="332"/>
      <c r="K157" s="57" t="s">
        <v>228</v>
      </c>
      <c r="L157" s="55"/>
      <c r="M157" s="334">
        <f>IF(N157="","",VLOOKUP(N157,基準選択肢C,2,FALSE))</f>
      </c>
      <c r="N157" s="334">
        <f>IF(AND(G157="はい",I157="はい"),"基準1と4と5",IF(AND(J157="はい",L157="はい"),"基準1と4と5",IF(AND(G157="はい",I157="いいえ"),"基準1",IF(AND(J157="はい",L157="いいえ"),"基準1",""))))</f>
      </c>
    </row>
    <row r="158" spans="1:14" ht="79.5" customHeight="1">
      <c r="A158" s="50"/>
      <c r="B158" s="50"/>
      <c r="C158" s="352"/>
      <c r="D158" s="353"/>
      <c r="E158" s="354"/>
      <c r="F158" s="336"/>
      <c r="G158" s="358"/>
      <c r="H158" s="57" t="s">
        <v>81</v>
      </c>
      <c r="I158" s="55"/>
      <c r="J158" s="358"/>
      <c r="K158" s="57" t="s">
        <v>81</v>
      </c>
      <c r="L158" s="55"/>
      <c r="M158" s="304"/>
      <c r="N158" s="304"/>
    </row>
    <row r="159" spans="1:14" ht="62.25" customHeight="1">
      <c r="A159" s="50"/>
      <c r="B159" s="50"/>
      <c r="C159" s="352"/>
      <c r="D159" s="353"/>
      <c r="E159" s="354"/>
      <c r="F159" s="331" t="s">
        <v>51</v>
      </c>
      <c r="G159" s="332"/>
      <c r="H159" s="57" t="s">
        <v>228</v>
      </c>
      <c r="I159" s="55"/>
      <c r="J159" s="332"/>
      <c r="K159" s="57" t="s">
        <v>228</v>
      </c>
      <c r="L159" s="55"/>
      <c r="M159" s="334">
        <f>IF(N159="","",VLOOKUP(N159,基準選択肢C,2,FALSE))</f>
      </c>
      <c r="N159" s="334">
        <f>IF(AND(G159="はい",I159="はい"),"基準1と6",IF(AND(J159="はい",L159="はい"),"基準1と6",IF(AND(G159="はい",I159="いいえ"),"基準1",IF(AND(J159="はい",L159="いいえ"),"基準1",""))))</f>
      </c>
    </row>
    <row r="160" spans="1:14" ht="79.5" customHeight="1">
      <c r="A160" s="50"/>
      <c r="B160" s="50"/>
      <c r="C160" s="355"/>
      <c r="D160" s="356"/>
      <c r="E160" s="357"/>
      <c r="F160" s="336"/>
      <c r="G160" s="358"/>
      <c r="H160" s="57" t="s">
        <v>81</v>
      </c>
      <c r="I160" s="55"/>
      <c r="J160" s="358"/>
      <c r="K160" s="57" t="s">
        <v>81</v>
      </c>
      <c r="L160" s="55"/>
      <c r="M160" s="304"/>
      <c r="N160" s="304"/>
    </row>
    <row r="161" spans="1:14" ht="60" customHeight="1">
      <c r="A161" s="50"/>
      <c r="B161" s="50"/>
      <c r="C161" s="337" t="s">
        <v>167</v>
      </c>
      <c r="D161" s="338"/>
      <c r="E161" s="338"/>
      <c r="F161" s="331" t="s">
        <v>52</v>
      </c>
      <c r="G161" s="335"/>
      <c r="H161" s="99" t="s">
        <v>229</v>
      </c>
      <c r="I161" s="55"/>
      <c r="J161" s="335"/>
      <c r="K161" s="99" t="s">
        <v>229</v>
      </c>
      <c r="L161" s="55"/>
      <c r="M161" s="334">
        <f>IF(N161="","",VLOOKUP(N161,基準選択肢C,2))</f>
      </c>
      <c r="N161" s="334">
        <f>IF(AND(G161="はい",I161="はい"),"基準1と4と5",IF(AND(J161="はい",L161="はい"),"基準1と4と5",IF(AND(G161="はい",I161="いいえ"),"基準1",IF(AND(J161="はい",L161="いいえ"),"基準1",""))))</f>
      </c>
    </row>
    <row r="162" spans="1:14" ht="79.5" customHeight="1">
      <c r="A162" s="50"/>
      <c r="B162" s="50"/>
      <c r="C162" s="339"/>
      <c r="D162" s="340"/>
      <c r="E162" s="340"/>
      <c r="F162" s="304"/>
      <c r="G162" s="333"/>
      <c r="H162" s="99" t="s">
        <v>82</v>
      </c>
      <c r="I162" s="55"/>
      <c r="J162" s="333"/>
      <c r="K162" s="99" t="s">
        <v>82</v>
      </c>
      <c r="L162" s="55"/>
      <c r="M162" s="304"/>
      <c r="N162" s="304"/>
    </row>
    <row r="163" spans="1:14" ht="60" customHeight="1">
      <c r="A163" s="50"/>
      <c r="B163" s="50"/>
      <c r="C163" s="339"/>
      <c r="D163" s="340"/>
      <c r="E163" s="340"/>
      <c r="F163" s="331" t="s">
        <v>51</v>
      </c>
      <c r="G163" s="332"/>
      <c r="H163" s="57" t="s">
        <v>229</v>
      </c>
      <c r="I163" s="55"/>
      <c r="J163" s="332"/>
      <c r="K163" s="57" t="s">
        <v>229</v>
      </c>
      <c r="L163" s="55"/>
      <c r="M163" s="334">
        <f>IF(N163="","",VLOOKUP(N163,基準選択肢C,2))</f>
      </c>
      <c r="N163" s="334">
        <f>IF(AND(G163="はい",I163="はい"),"基準1と6",IF(AND(J163="はい",L163="はい"),"基準1と6",IF(AND(G163="はい",I163="いいえ"),"基準1",IF(AND(J163="はい",L163="いいえ"),"基準1",""))))</f>
      </c>
    </row>
    <row r="164" spans="1:14" ht="79.5" customHeight="1">
      <c r="A164" s="50"/>
      <c r="B164" s="50"/>
      <c r="C164" s="341"/>
      <c r="D164" s="342"/>
      <c r="E164" s="342"/>
      <c r="F164" s="304"/>
      <c r="G164" s="333"/>
      <c r="H164" s="57" t="s">
        <v>82</v>
      </c>
      <c r="I164" s="55"/>
      <c r="J164" s="333"/>
      <c r="K164" s="57" t="s">
        <v>82</v>
      </c>
      <c r="L164" s="55"/>
      <c r="M164" s="304"/>
      <c r="N164" s="304"/>
    </row>
    <row r="165" spans="3:14" ht="18.75">
      <c r="C165" s="48"/>
      <c r="D165" s="48"/>
      <c r="E165" s="48"/>
      <c r="F165" s="48"/>
      <c r="G165" s="48"/>
      <c r="H165" s="48"/>
      <c r="N165" s="252"/>
    </row>
    <row r="166" spans="1:14" ht="31.5" customHeight="1">
      <c r="A166" s="50"/>
      <c r="B166" s="50"/>
      <c r="C166" s="59"/>
      <c r="D166" s="63"/>
      <c r="E166" s="62" t="s">
        <v>168</v>
      </c>
      <c r="F166" s="246" t="s">
        <v>88</v>
      </c>
      <c r="G166" s="386">
        <f>IF(G25="","",G25)</f>
      </c>
      <c r="H166" s="387"/>
      <c r="I166" s="387"/>
      <c r="J166" s="387"/>
      <c r="K166" s="387"/>
      <c r="L166" s="387"/>
      <c r="M166" s="388"/>
      <c r="N166" s="247"/>
    </row>
    <row r="167" spans="1:14" ht="19.5" customHeight="1">
      <c r="A167" s="50"/>
      <c r="B167" s="50"/>
      <c r="C167" s="59"/>
      <c r="D167" s="59"/>
      <c r="E167" s="59"/>
      <c r="F167" s="59"/>
      <c r="G167" s="59"/>
      <c r="H167" s="59"/>
      <c r="I167" s="59"/>
      <c r="J167" s="59"/>
      <c r="K167" s="59"/>
      <c r="L167" s="59"/>
      <c r="M167" s="59"/>
      <c r="N167" s="247"/>
    </row>
    <row r="168" spans="1:14" ht="21" customHeight="1">
      <c r="A168" s="50"/>
      <c r="B168" s="50"/>
      <c r="C168" s="360" t="s">
        <v>62</v>
      </c>
      <c r="D168" s="361"/>
      <c r="E168" s="361"/>
      <c r="F168" s="362"/>
      <c r="G168" s="369" t="s">
        <v>61</v>
      </c>
      <c r="H168" s="370"/>
      <c r="I168" s="371"/>
      <c r="J168" s="369" t="s">
        <v>79</v>
      </c>
      <c r="K168" s="370"/>
      <c r="L168" s="371"/>
      <c r="M168" s="369"/>
      <c r="N168" s="384"/>
    </row>
    <row r="169" spans="1:14" ht="21" customHeight="1">
      <c r="A169" s="50"/>
      <c r="B169" s="50"/>
      <c r="C169" s="363"/>
      <c r="D169" s="364"/>
      <c r="E169" s="364"/>
      <c r="F169" s="365"/>
      <c r="G169" s="360" t="s">
        <v>23</v>
      </c>
      <c r="H169" s="369" t="s">
        <v>60</v>
      </c>
      <c r="I169" s="371"/>
      <c r="J169" s="360" t="s">
        <v>23</v>
      </c>
      <c r="K169" s="369" t="s">
        <v>60</v>
      </c>
      <c r="L169" s="371"/>
      <c r="M169" s="369" t="s">
        <v>60</v>
      </c>
      <c r="N169" s="384"/>
    </row>
    <row r="170" spans="1:14" ht="52.5" customHeight="1">
      <c r="A170" s="50"/>
      <c r="B170" s="50"/>
      <c r="C170" s="366"/>
      <c r="D170" s="367"/>
      <c r="E170" s="367"/>
      <c r="F170" s="368"/>
      <c r="G170" s="385"/>
      <c r="H170" s="369" t="s">
        <v>59</v>
      </c>
      <c r="I170" s="371"/>
      <c r="J170" s="385"/>
      <c r="K170" s="369" t="s">
        <v>59</v>
      </c>
      <c r="L170" s="371"/>
      <c r="M170" s="369" t="s">
        <v>58</v>
      </c>
      <c r="N170" s="384"/>
    </row>
    <row r="171" spans="1:14" ht="54" customHeight="1">
      <c r="A171" s="50"/>
      <c r="B171" s="50"/>
      <c r="C171" s="376" t="s">
        <v>164</v>
      </c>
      <c r="D171" s="377"/>
      <c r="E171" s="378"/>
      <c r="F171" s="56" t="s">
        <v>52</v>
      </c>
      <c r="G171" s="248"/>
      <c r="H171" s="57" t="s">
        <v>54</v>
      </c>
      <c r="I171" s="58"/>
      <c r="J171" s="248"/>
      <c r="K171" s="57" t="s">
        <v>54</v>
      </c>
      <c r="L171" s="58"/>
      <c r="M171" s="54">
        <f>IF(N171="","",VLOOKUP(N171,基準選択肢C,2,FALSE))</f>
      </c>
      <c r="N171" s="54">
        <f>IF(G171="はい","基準1",IF(J171="はい","基準1",""))</f>
      </c>
    </row>
    <row r="172" spans="1:14" ht="54" customHeight="1">
      <c r="A172" s="50"/>
      <c r="B172" s="50"/>
      <c r="C172" s="379" t="s">
        <v>159</v>
      </c>
      <c r="D172" s="380"/>
      <c r="E172" s="380"/>
      <c r="F172" s="331" t="s">
        <v>52</v>
      </c>
      <c r="G172" s="383"/>
      <c r="H172" s="249" t="s">
        <v>57</v>
      </c>
      <c r="I172" s="97"/>
      <c r="J172" s="383"/>
      <c r="K172" s="249" t="s">
        <v>57</v>
      </c>
      <c r="L172" s="97"/>
      <c r="M172" s="334">
        <f>IF(N172="","",VLOOKUP(N172,基準選択肢C,2,FALSE))</f>
      </c>
      <c r="N172" s="334">
        <f>IF(AND($G172="はい",$I173="有"),"基準1と4と5",IF(AND($J172="はい",$L173="有"),"基準1と4と5",IF($G172="はい","基準1",IF($J172="はい","基準1",""))))</f>
      </c>
    </row>
    <row r="173" spans="1:14" ht="48.75" customHeight="1">
      <c r="A173" s="50"/>
      <c r="B173" s="50"/>
      <c r="C173" s="381"/>
      <c r="D173" s="382"/>
      <c r="E173" s="382"/>
      <c r="F173" s="375"/>
      <c r="G173" s="359"/>
      <c r="H173" s="57" t="s">
        <v>56</v>
      </c>
      <c r="I173" s="55"/>
      <c r="J173" s="359"/>
      <c r="K173" s="57" t="s">
        <v>56</v>
      </c>
      <c r="L173" s="55"/>
      <c r="M173" s="304"/>
      <c r="N173" s="304"/>
    </row>
    <row r="174" spans="1:14" ht="60" customHeight="1">
      <c r="A174" s="50"/>
      <c r="B174" s="50"/>
      <c r="C174" s="349" t="s">
        <v>165</v>
      </c>
      <c r="D174" s="344"/>
      <c r="E174" s="345"/>
      <c r="F174" s="331" t="s">
        <v>52</v>
      </c>
      <c r="G174" s="332"/>
      <c r="H174" s="54" t="s">
        <v>55</v>
      </c>
      <c r="I174" s="55"/>
      <c r="J174" s="332"/>
      <c r="K174" s="54" t="s">
        <v>55</v>
      </c>
      <c r="L174" s="55"/>
      <c r="M174" s="334">
        <f>IF(N174="","",VLOOKUP(N174,基準選択肢C,2,FALSE))</f>
      </c>
      <c r="N174" s="334">
        <f>IF(OR(I175&gt;=2500000,L175&gt;=2500000),"基準1と4と5",IF(OR(I175&gt;=1000000,L175&gt;=1000000),"基準1",""))</f>
      </c>
    </row>
    <row r="175" spans="1:14" ht="54" customHeight="1">
      <c r="A175" s="50"/>
      <c r="B175" s="50"/>
      <c r="C175" s="372"/>
      <c r="D175" s="373"/>
      <c r="E175" s="374"/>
      <c r="F175" s="375"/>
      <c r="G175" s="359"/>
      <c r="H175" s="57" t="s">
        <v>54</v>
      </c>
      <c r="I175" s="58"/>
      <c r="J175" s="359"/>
      <c r="K175" s="57" t="s">
        <v>54</v>
      </c>
      <c r="L175" s="58"/>
      <c r="M175" s="304"/>
      <c r="N175" s="304"/>
    </row>
    <row r="176" spans="1:14" ht="60" customHeight="1">
      <c r="A176" s="50"/>
      <c r="B176" s="50"/>
      <c r="C176" s="372"/>
      <c r="D176" s="373"/>
      <c r="E176" s="374"/>
      <c r="F176" s="331" t="s">
        <v>51</v>
      </c>
      <c r="G176" s="332"/>
      <c r="H176" s="54" t="s">
        <v>55</v>
      </c>
      <c r="I176" s="55"/>
      <c r="J176" s="332"/>
      <c r="K176" s="54" t="s">
        <v>55</v>
      </c>
      <c r="L176" s="55"/>
      <c r="M176" s="334">
        <f>IF(N176="","",VLOOKUP(N176,基準選択肢C,2,FALSE))</f>
      </c>
      <c r="N176" s="334">
        <f>IF(OR(I177&gt;=2500000,L177&gt;=2500000),"基準1と6",IF(OR(I177&gt;=1000000,L177&gt;=1000000),"基準1",""))</f>
      </c>
    </row>
    <row r="177" spans="1:14" ht="54" customHeight="1">
      <c r="A177" s="50"/>
      <c r="B177" s="50"/>
      <c r="C177" s="346"/>
      <c r="D177" s="347"/>
      <c r="E177" s="348"/>
      <c r="F177" s="375"/>
      <c r="G177" s="359"/>
      <c r="H177" s="57" t="s">
        <v>54</v>
      </c>
      <c r="I177" s="58"/>
      <c r="J177" s="359"/>
      <c r="K177" s="57" t="s">
        <v>54</v>
      </c>
      <c r="L177" s="58"/>
      <c r="M177" s="304"/>
      <c r="N177" s="304"/>
    </row>
    <row r="178" spans="1:14" ht="73.5" customHeight="1">
      <c r="A178" s="50"/>
      <c r="B178" s="50"/>
      <c r="C178" s="343" t="s">
        <v>166</v>
      </c>
      <c r="D178" s="344"/>
      <c r="E178" s="345"/>
      <c r="F178" s="56" t="s">
        <v>52</v>
      </c>
      <c r="G178" s="250"/>
      <c r="H178" s="57" t="s">
        <v>53</v>
      </c>
      <c r="I178" s="55"/>
      <c r="J178" s="250"/>
      <c r="K178" s="57" t="s">
        <v>53</v>
      </c>
      <c r="L178" s="55"/>
      <c r="M178" s="54">
        <f>IF(N178="","",VLOOKUP(N178,基準選択肢C,2,FALSE))</f>
      </c>
      <c r="N178" s="54">
        <f>IF(G178="はい","基準1と4と5",IF(J178="はい","基準1と4と5",""))</f>
      </c>
    </row>
    <row r="179" spans="1:14" ht="79.5" customHeight="1">
      <c r="A179" s="50"/>
      <c r="B179" s="50"/>
      <c r="C179" s="346"/>
      <c r="D179" s="347"/>
      <c r="E179" s="348"/>
      <c r="F179" s="56" t="s">
        <v>51</v>
      </c>
      <c r="G179" s="250"/>
      <c r="H179" s="57" t="s">
        <v>53</v>
      </c>
      <c r="I179" s="55"/>
      <c r="J179" s="250"/>
      <c r="K179" s="57" t="s">
        <v>53</v>
      </c>
      <c r="L179" s="55"/>
      <c r="M179" s="54">
        <f>IF(N179="","",VLOOKUP(N179,基準選択肢C,2,FALSE))</f>
      </c>
      <c r="N179" s="54">
        <f>IF(G179="はい","基準1と6",IF(J179="はい","基準1と6",""))</f>
      </c>
    </row>
    <row r="180" spans="1:14" ht="62.25" customHeight="1">
      <c r="A180" s="50"/>
      <c r="B180" s="50"/>
      <c r="C180" s="349" t="s">
        <v>162</v>
      </c>
      <c r="D180" s="350"/>
      <c r="E180" s="351"/>
      <c r="F180" s="331" t="s">
        <v>52</v>
      </c>
      <c r="G180" s="332"/>
      <c r="H180" s="57" t="s">
        <v>228</v>
      </c>
      <c r="I180" s="55"/>
      <c r="J180" s="332"/>
      <c r="K180" s="57" t="s">
        <v>228</v>
      </c>
      <c r="L180" s="55"/>
      <c r="M180" s="334">
        <f>IF(N180="","",VLOOKUP(N180,基準選択肢C,2,FALSE))</f>
      </c>
      <c r="N180" s="334">
        <f>IF(AND(G180="はい",I180="はい"),"基準1と4と5",IF(AND(J180="はい",L180="はい"),"基準1と4と5",IF(AND(G180="はい",I180="いいえ"),"基準1",IF(AND(J180="はい",L180="いいえ"),"基準1",""))))</f>
      </c>
    </row>
    <row r="181" spans="1:14" ht="79.5" customHeight="1">
      <c r="A181" s="50"/>
      <c r="B181" s="50"/>
      <c r="C181" s="352"/>
      <c r="D181" s="353"/>
      <c r="E181" s="354"/>
      <c r="F181" s="336"/>
      <c r="G181" s="358"/>
      <c r="H181" s="57" t="s">
        <v>81</v>
      </c>
      <c r="I181" s="55"/>
      <c r="J181" s="358"/>
      <c r="K181" s="57" t="s">
        <v>81</v>
      </c>
      <c r="L181" s="55"/>
      <c r="M181" s="304"/>
      <c r="N181" s="304"/>
    </row>
    <row r="182" spans="1:14" ht="62.25" customHeight="1">
      <c r="A182" s="50"/>
      <c r="B182" s="50"/>
      <c r="C182" s="352"/>
      <c r="D182" s="353"/>
      <c r="E182" s="354"/>
      <c r="F182" s="331" t="s">
        <v>51</v>
      </c>
      <c r="G182" s="332"/>
      <c r="H182" s="57" t="s">
        <v>228</v>
      </c>
      <c r="I182" s="55"/>
      <c r="J182" s="332"/>
      <c r="K182" s="57" t="s">
        <v>228</v>
      </c>
      <c r="L182" s="55"/>
      <c r="M182" s="334">
        <f>IF(N182="","",VLOOKUP(N182,基準選択肢C,2,FALSE))</f>
      </c>
      <c r="N182" s="334">
        <f>IF(AND(G182="はい",I182="はい"),"基準1と6",IF(AND(J182="はい",L182="はい"),"基準1と6",IF(AND(G182="はい",I182="いいえ"),"基準1",IF(AND(J182="はい",L182="いいえ"),"基準1",""))))</f>
      </c>
    </row>
    <row r="183" spans="1:14" ht="79.5" customHeight="1">
      <c r="A183" s="50"/>
      <c r="B183" s="50"/>
      <c r="C183" s="355"/>
      <c r="D183" s="356"/>
      <c r="E183" s="357"/>
      <c r="F183" s="336"/>
      <c r="G183" s="358"/>
      <c r="H183" s="57" t="s">
        <v>81</v>
      </c>
      <c r="I183" s="55"/>
      <c r="J183" s="358"/>
      <c r="K183" s="57" t="s">
        <v>81</v>
      </c>
      <c r="L183" s="55"/>
      <c r="M183" s="304"/>
      <c r="N183" s="304"/>
    </row>
    <row r="184" spans="1:14" ht="60" customHeight="1">
      <c r="A184" s="50"/>
      <c r="B184" s="50"/>
      <c r="C184" s="337" t="s">
        <v>167</v>
      </c>
      <c r="D184" s="338"/>
      <c r="E184" s="338"/>
      <c r="F184" s="331" t="s">
        <v>52</v>
      </c>
      <c r="G184" s="335"/>
      <c r="H184" s="99" t="s">
        <v>229</v>
      </c>
      <c r="I184" s="55"/>
      <c r="J184" s="335"/>
      <c r="K184" s="99" t="s">
        <v>229</v>
      </c>
      <c r="L184" s="55"/>
      <c r="M184" s="334">
        <f>IF(N184="","",VLOOKUP(N184,基準選択肢C,2))</f>
      </c>
      <c r="N184" s="334">
        <f>IF(AND(G184="はい",I184="はい"),"基準1と4と5",IF(AND(J184="はい",L184="はい"),"基準1と4と5",IF(AND(G184="はい",I184="いいえ"),"基準1",IF(AND(J184="はい",L184="いいえ"),"基準1",""))))</f>
      </c>
    </row>
    <row r="185" spans="1:14" ht="79.5" customHeight="1">
      <c r="A185" s="50"/>
      <c r="B185" s="50"/>
      <c r="C185" s="339"/>
      <c r="D185" s="340"/>
      <c r="E185" s="340"/>
      <c r="F185" s="304"/>
      <c r="G185" s="333"/>
      <c r="H185" s="99" t="s">
        <v>82</v>
      </c>
      <c r="I185" s="55"/>
      <c r="J185" s="333"/>
      <c r="K185" s="99" t="s">
        <v>82</v>
      </c>
      <c r="L185" s="55"/>
      <c r="M185" s="304"/>
      <c r="N185" s="304"/>
    </row>
    <row r="186" spans="1:14" ht="60" customHeight="1">
      <c r="A186" s="50"/>
      <c r="B186" s="50"/>
      <c r="C186" s="339"/>
      <c r="D186" s="340"/>
      <c r="E186" s="340"/>
      <c r="F186" s="331" t="s">
        <v>51</v>
      </c>
      <c r="G186" s="332"/>
      <c r="H186" s="57" t="s">
        <v>229</v>
      </c>
      <c r="I186" s="55"/>
      <c r="J186" s="332"/>
      <c r="K186" s="57" t="s">
        <v>229</v>
      </c>
      <c r="L186" s="55"/>
      <c r="M186" s="334">
        <f>IF(N186="","",VLOOKUP(N186,基準選択肢C,2))</f>
      </c>
      <c r="N186" s="334">
        <f>IF(AND(G186="はい",I186="はい"),"基準1と6",IF(AND(J186="はい",L186="はい"),"基準1と6",IF(AND(G186="はい",I186="いいえ"),"基準1",IF(AND(J186="はい",L186="いいえ"),"基準1",""))))</f>
      </c>
    </row>
    <row r="187" spans="1:14" ht="79.5" customHeight="1">
      <c r="A187" s="50"/>
      <c r="B187" s="50"/>
      <c r="C187" s="341"/>
      <c r="D187" s="342"/>
      <c r="E187" s="342"/>
      <c r="F187" s="304"/>
      <c r="G187" s="333"/>
      <c r="H187" s="57" t="s">
        <v>82</v>
      </c>
      <c r="I187" s="55"/>
      <c r="J187" s="333"/>
      <c r="K187" s="57" t="s">
        <v>82</v>
      </c>
      <c r="L187" s="55"/>
      <c r="M187" s="304"/>
      <c r="N187" s="304"/>
    </row>
  </sheetData>
  <sheetProtection sheet="1" formatCells="0" selectLockedCells="1"/>
  <mergeCells count="420">
    <mergeCell ref="F10:G10"/>
    <mergeCell ref="F11:G11"/>
    <mergeCell ref="F12:G12"/>
    <mergeCell ref="F13:G13"/>
    <mergeCell ref="F14:G14"/>
    <mergeCell ref="F15:G15"/>
    <mergeCell ref="H13:J13"/>
    <mergeCell ref="H14:J14"/>
    <mergeCell ref="H15:J15"/>
    <mergeCell ref="H17:J17"/>
    <mergeCell ref="H16:J16"/>
    <mergeCell ref="F17:G17"/>
    <mergeCell ref="M10:M13"/>
    <mergeCell ref="F1:L1"/>
    <mergeCell ref="K4:L4"/>
    <mergeCell ref="K5:L5"/>
    <mergeCell ref="K6:L6"/>
    <mergeCell ref="H9:J9"/>
    <mergeCell ref="H10:J10"/>
    <mergeCell ref="H11:J11"/>
    <mergeCell ref="H12:J12"/>
    <mergeCell ref="F9:G9"/>
    <mergeCell ref="G25:I25"/>
    <mergeCell ref="J25:M25"/>
    <mergeCell ref="C5:C6"/>
    <mergeCell ref="D5:I6"/>
    <mergeCell ref="K7:L7"/>
    <mergeCell ref="G21:I21"/>
    <mergeCell ref="J21:M21"/>
    <mergeCell ref="G22:I22"/>
    <mergeCell ref="J22:M22"/>
    <mergeCell ref="F16:G16"/>
    <mergeCell ref="C27:I27"/>
    <mergeCell ref="C19:E25"/>
    <mergeCell ref="G19:I19"/>
    <mergeCell ref="J19:M19"/>
    <mergeCell ref="G20:I20"/>
    <mergeCell ref="J20:M20"/>
    <mergeCell ref="G23:I23"/>
    <mergeCell ref="J23:M23"/>
    <mergeCell ref="G24:I24"/>
    <mergeCell ref="J24:M24"/>
    <mergeCell ref="G28:M28"/>
    <mergeCell ref="C30:F32"/>
    <mergeCell ref="G30:I30"/>
    <mergeCell ref="J30:L30"/>
    <mergeCell ref="M30:N30"/>
    <mergeCell ref="G31:G32"/>
    <mergeCell ref="H31:I31"/>
    <mergeCell ref="J31:J32"/>
    <mergeCell ref="K31:L31"/>
    <mergeCell ref="M31:N31"/>
    <mergeCell ref="H32:I32"/>
    <mergeCell ref="K32:L32"/>
    <mergeCell ref="M32:N32"/>
    <mergeCell ref="C33:E33"/>
    <mergeCell ref="C34:E35"/>
    <mergeCell ref="F34:F35"/>
    <mergeCell ref="G34:G35"/>
    <mergeCell ref="J34:J35"/>
    <mergeCell ref="M34:M35"/>
    <mergeCell ref="N34:N35"/>
    <mergeCell ref="C36:E39"/>
    <mergeCell ref="F36:F37"/>
    <mergeCell ref="G36:G37"/>
    <mergeCell ref="J36:J37"/>
    <mergeCell ref="M36:M37"/>
    <mergeCell ref="N36:N37"/>
    <mergeCell ref="F38:F39"/>
    <mergeCell ref="G38:G39"/>
    <mergeCell ref="J38:J39"/>
    <mergeCell ref="C40:E41"/>
    <mergeCell ref="C42:E45"/>
    <mergeCell ref="F42:F43"/>
    <mergeCell ref="G42:G43"/>
    <mergeCell ref="J42:J43"/>
    <mergeCell ref="M42:M43"/>
    <mergeCell ref="F44:F45"/>
    <mergeCell ref="F46:F47"/>
    <mergeCell ref="G46:G47"/>
    <mergeCell ref="J46:J47"/>
    <mergeCell ref="M46:M47"/>
    <mergeCell ref="N46:N47"/>
    <mergeCell ref="M38:M39"/>
    <mergeCell ref="N38:N39"/>
    <mergeCell ref="N42:N43"/>
    <mergeCell ref="C76:F78"/>
    <mergeCell ref="G76:I76"/>
    <mergeCell ref="J76:L76"/>
    <mergeCell ref="M76:N76"/>
    <mergeCell ref="G77:G78"/>
    <mergeCell ref="G44:G45"/>
    <mergeCell ref="J44:J45"/>
    <mergeCell ref="M44:M45"/>
    <mergeCell ref="N44:N45"/>
    <mergeCell ref="C46:E49"/>
    <mergeCell ref="H55:I55"/>
    <mergeCell ref="F48:F49"/>
    <mergeCell ref="G48:G49"/>
    <mergeCell ref="J48:J49"/>
    <mergeCell ref="M48:M49"/>
    <mergeCell ref="N48:N49"/>
    <mergeCell ref="N57:N58"/>
    <mergeCell ref="C53:F55"/>
    <mergeCell ref="G53:I53"/>
    <mergeCell ref="J53:L53"/>
    <mergeCell ref="M53:N53"/>
    <mergeCell ref="G54:G55"/>
    <mergeCell ref="H54:I54"/>
    <mergeCell ref="J54:J55"/>
    <mergeCell ref="K54:L54"/>
    <mergeCell ref="M54:N54"/>
    <mergeCell ref="C56:E56"/>
    <mergeCell ref="C57:E58"/>
    <mergeCell ref="F57:F58"/>
    <mergeCell ref="G57:G58"/>
    <mergeCell ref="J57:J58"/>
    <mergeCell ref="M57:M58"/>
    <mergeCell ref="C59:E62"/>
    <mergeCell ref="F59:F60"/>
    <mergeCell ref="G59:G60"/>
    <mergeCell ref="J59:J60"/>
    <mergeCell ref="M59:M60"/>
    <mergeCell ref="N59:N60"/>
    <mergeCell ref="F61:F62"/>
    <mergeCell ref="G61:G62"/>
    <mergeCell ref="J61:J62"/>
    <mergeCell ref="M61:M62"/>
    <mergeCell ref="C63:E64"/>
    <mergeCell ref="C65:E68"/>
    <mergeCell ref="F65:F66"/>
    <mergeCell ref="G65:G66"/>
    <mergeCell ref="J65:J66"/>
    <mergeCell ref="M65:M66"/>
    <mergeCell ref="F67:F68"/>
    <mergeCell ref="G67:G68"/>
    <mergeCell ref="C69:E72"/>
    <mergeCell ref="F69:F70"/>
    <mergeCell ref="G69:G70"/>
    <mergeCell ref="J69:J70"/>
    <mergeCell ref="M69:M70"/>
    <mergeCell ref="N69:N70"/>
    <mergeCell ref="F71:F72"/>
    <mergeCell ref="G71:G72"/>
    <mergeCell ref="J71:J72"/>
    <mergeCell ref="M71:M72"/>
    <mergeCell ref="N71:N72"/>
    <mergeCell ref="G51:M51"/>
    <mergeCell ref="G74:M74"/>
    <mergeCell ref="J67:J68"/>
    <mergeCell ref="M67:M68"/>
    <mergeCell ref="N67:N68"/>
    <mergeCell ref="N61:N62"/>
    <mergeCell ref="N65:N66"/>
    <mergeCell ref="K55:L55"/>
    <mergeCell ref="M55:N55"/>
    <mergeCell ref="H77:I77"/>
    <mergeCell ref="J77:J78"/>
    <mergeCell ref="K77:L77"/>
    <mergeCell ref="M77:N77"/>
    <mergeCell ref="H78:I78"/>
    <mergeCell ref="K78:L78"/>
    <mergeCell ref="M78:N78"/>
    <mergeCell ref="C79:E79"/>
    <mergeCell ref="C80:E81"/>
    <mergeCell ref="F80:F81"/>
    <mergeCell ref="G80:G81"/>
    <mergeCell ref="J80:J81"/>
    <mergeCell ref="M80:M81"/>
    <mergeCell ref="N80:N81"/>
    <mergeCell ref="C82:E85"/>
    <mergeCell ref="F82:F83"/>
    <mergeCell ref="G82:G83"/>
    <mergeCell ref="J82:J83"/>
    <mergeCell ref="M82:M83"/>
    <mergeCell ref="N82:N83"/>
    <mergeCell ref="F84:F85"/>
    <mergeCell ref="G84:G85"/>
    <mergeCell ref="J84:J85"/>
    <mergeCell ref="M84:M85"/>
    <mergeCell ref="N84:N85"/>
    <mergeCell ref="C86:E87"/>
    <mergeCell ref="C88:E91"/>
    <mergeCell ref="F88:F89"/>
    <mergeCell ref="G88:G89"/>
    <mergeCell ref="J88:J89"/>
    <mergeCell ref="M88:M89"/>
    <mergeCell ref="N88:N89"/>
    <mergeCell ref="F90:F91"/>
    <mergeCell ref="G90:G91"/>
    <mergeCell ref="J90:J91"/>
    <mergeCell ref="M90:M91"/>
    <mergeCell ref="N90:N91"/>
    <mergeCell ref="C92:E95"/>
    <mergeCell ref="F92:F93"/>
    <mergeCell ref="G92:G93"/>
    <mergeCell ref="J92:J93"/>
    <mergeCell ref="M92:M93"/>
    <mergeCell ref="N92:N93"/>
    <mergeCell ref="F94:F95"/>
    <mergeCell ref="G94:G95"/>
    <mergeCell ref="J94:J95"/>
    <mergeCell ref="M94:M95"/>
    <mergeCell ref="N94:N95"/>
    <mergeCell ref="G97:M97"/>
    <mergeCell ref="J99:L99"/>
    <mergeCell ref="M99:N99"/>
    <mergeCell ref="G100:G101"/>
    <mergeCell ref="H100:I100"/>
    <mergeCell ref="J100:J101"/>
    <mergeCell ref="K100:L100"/>
    <mergeCell ref="M100:N100"/>
    <mergeCell ref="H101:I101"/>
    <mergeCell ref="K101:L101"/>
    <mergeCell ref="M101:N101"/>
    <mergeCell ref="C102:E102"/>
    <mergeCell ref="C103:E104"/>
    <mergeCell ref="F103:F104"/>
    <mergeCell ref="G103:G104"/>
    <mergeCell ref="J103:J104"/>
    <mergeCell ref="M103:M104"/>
    <mergeCell ref="N103:N104"/>
    <mergeCell ref="C99:F101"/>
    <mergeCell ref="G99:I99"/>
    <mergeCell ref="C105:E108"/>
    <mergeCell ref="F105:F106"/>
    <mergeCell ref="G105:G106"/>
    <mergeCell ref="J105:J106"/>
    <mergeCell ref="M105:M106"/>
    <mergeCell ref="N105:N106"/>
    <mergeCell ref="F107:F108"/>
    <mergeCell ref="G107:G108"/>
    <mergeCell ref="J107:J108"/>
    <mergeCell ref="M107:M108"/>
    <mergeCell ref="N107:N108"/>
    <mergeCell ref="C109:E110"/>
    <mergeCell ref="C111:E114"/>
    <mergeCell ref="F111:F112"/>
    <mergeCell ref="G111:G112"/>
    <mergeCell ref="J111:J112"/>
    <mergeCell ref="M111:M112"/>
    <mergeCell ref="N111:N112"/>
    <mergeCell ref="F113:F114"/>
    <mergeCell ref="G113:G114"/>
    <mergeCell ref="J113:J114"/>
    <mergeCell ref="M113:M114"/>
    <mergeCell ref="N113:N114"/>
    <mergeCell ref="C115:E118"/>
    <mergeCell ref="F115:F116"/>
    <mergeCell ref="G115:G116"/>
    <mergeCell ref="J115:J116"/>
    <mergeCell ref="M115:M116"/>
    <mergeCell ref="N115:N116"/>
    <mergeCell ref="F117:F118"/>
    <mergeCell ref="G117:G118"/>
    <mergeCell ref="J117:J118"/>
    <mergeCell ref="M117:M118"/>
    <mergeCell ref="N117:N118"/>
    <mergeCell ref="G120:M120"/>
    <mergeCell ref="C122:F124"/>
    <mergeCell ref="G122:I122"/>
    <mergeCell ref="J122:L122"/>
    <mergeCell ref="M122:N122"/>
    <mergeCell ref="G123:G124"/>
    <mergeCell ref="H123:I123"/>
    <mergeCell ref="J123:J124"/>
    <mergeCell ref="K123:L123"/>
    <mergeCell ref="M123:N123"/>
    <mergeCell ref="H124:I124"/>
    <mergeCell ref="K124:L124"/>
    <mergeCell ref="M124:N124"/>
    <mergeCell ref="C125:E125"/>
    <mergeCell ref="C126:E127"/>
    <mergeCell ref="F126:F127"/>
    <mergeCell ref="G126:G127"/>
    <mergeCell ref="J126:J127"/>
    <mergeCell ref="M126:M127"/>
    <mergeCell ref="N126:N127"/>
    <mergeCell ref="C128:E131"/>
    <mergeCell ref="F128:F129"/>
    <mergeCell ref="G128:G129"/>
    <mergeCell ref="J128:J129"/>
    <mergeCell ref="M128:M129"/>
    <mergeCell ref="N128:N129"/>
    <mergeCell ref="F130:F131"/>
    <mergeCell ref="G130:G131"/>
    <mergeCell ref="J130:J131"/>
    <mergeCell ref="M130:M131"/>
    <mergeCell ref="N130:N131"/>
    <mergeCell ref="C132:E133"/>
    <mergeCell ref="C134:E137"/>
    <mergeCell ref="F134:F135"/>
    <mergeCell ref="G134:G135"/>
    <mergeCell ref="J134:J135"/>
    <mergeCell ref="M134:M135"/>
    <mergeCell ref="N134:N135"/>
    <mergeCell ref="F136:F137"/>
    <mergeCell ref="C138:E141"/>
    <mergeCell ref="F138:F139"/>
    <mergeCell ref="G138:G139"/>
    <mergeCell ref="J138:J139"/>
    <mergeCell ref="M138:M139"/>
    <mergeCell ref="N138:N139"/>
    <mergeCell ref="F140:F141"/>
    <mergeCell ref="M145:N145"/>
    <mergeCell ref="G136:G137"/>
    <mergeCell ref="J136:J137"/>
    <mergeCell ref="M136:M137"/>
    <mergeCell ref="N136:N137"/>
    <mergeCell ref="G140:G141"/>
    <mergeCell ref="J140:J141"/>
    <mergeCell ref="M140:M141"/>
    <mergeCell ref="N140:N141"/>
    <mergeCell ref="G143:M143"/>
    <mergeCell ref="G146:G147"/>
    <mergeCell ref="H146:I146"/>
    <mergeCell ref="J146:J147"/>
    <mergeCell ref="K146:L146"/>
    <mergeCell ref="M146:N146"/>
    <mergeCell ref="H147:I147"/>
    <mergeCell ref="K147:L147"/>
    <mergeCell ref="M147:N147"/>
    <mergeCell ref="J145:L145"/>
    <mergeCell ref="N149:N150"/>
    <mergeCell ref="C145:F147"/>
    <mergeCell ref="G145:I145"/>
    <mergeCell ref="F151:F152"/>
    <mergeCell ref="G151:G152"/>
    <mergeCell ref="J151:J152"/>
    <mergeCell ref="M151:M152"/>
    <mergeCell ref="N151:N152"/>
    <mergeCell ref="F149:F150"/>
    <mergeCell ref="C148:E148"/>
    <mergeCell ref="N153:N154"/>
    <mergeCell ref="F157:F158"/>
    <mergeCell ref="G157:G158"/>
    <mergeCell ref="J157:J158"/>
    <mergeCell ref="M157:M158"/>
    <mergeCell ref="C151:E154"/>
    <mergeCell ref="N157:N158"/>
    <mergeCell ref="C149:E150"/>
    <mergeCell ref="G153:G154"/>
    <mergeCell ref="J153:J154"/>
    <mergeCell ref="M153:M154"/>
    <mergeCell ref="F153:F154"/>
    <mergeCell ref="G149:G150"/>
    <mergeCell ref="J149:J150"/>
    <mergeCell ref="M149:M150"/>
    <mergeCell ref="F159:F160"/>
    <mergeCell ref="G159:G160"/>
    <mergeCell ref="J159:J160"/>
    <mergeCell ref="M159:M160"/>
    <mergeCell ref="N159:N160"/>
    <mergeCell ref="F161:F162"/>
    <mergeCell ref="G161:G162"/>
    <mergeCell ref="J161:J162"/>
    <mergeCell ref="M161:M162"/>
    <mergeCell ref="N161:N162"/>
    <mergeCell ref="F163:F164"/>
    <mergeCell ref="G163:G164"/>
    <mergeCell ref="J163:J164"/>
    <mergeCell ref="M163:M164"/>
    <mergeCell ref="N163:N164"/>
    <mergeCell ref="G166:M166"/>
    <mergeCell ref="J168:L168"/>
    <mergeCell ref="M168:N168"/>
    <mergeCell ref="G169:G170"/>
    <mergeCell ref="H169:I169"/>
    <mergeCell ref="J169:J170"/>
    <mergeCell ref="K169:L169"/>
    <mergeCell ref="M169:N169"/>
    <mergeCell ref="H170:I170"/>
    <mergeCell ref="K170:L170"/>
    <mergeCell ref="M170:N170"/>
    <mergeCell ref="C171:E171"/>
    <mergeCell ref="C172:E173"/>
    <mergeCell ref="F172:F173"/>
    <mergeCell ref="G172:G173"/>
    <mergeCell ref="J172:J173"/>
    <mergeCell ref="M172:M173"/>
    <mergeCell ref="N172:N173"/>
    <mergeCell ref="C168:F170"/>
    <mergeCell ref="G168:I168"/>
    <mergeCell ref="C174:E177"/>
    <mergeCell ref="F174:F175"/>
    <mergeCell ref="G174:G175"/>
    <mergeCell ref="J174:J175"/>
    <mergeCell ref="M174:M175"/>
    <mergeCell ref="N174:N175"/>
    <mergeCell ref="F176:F177"/>
    <mergeCell ref="G176:G177"/>
    <mergeCell ref="J176:J177"/>
    <mergeCell ref="N180:N181"/>
    <mergeCell ref="N186:N187"/>
    <mergeCell ref="G182:G183"/>
    <mergeCell ref="C178:E179"/>
    <mergeCell ref="C180:E183"/>
    <mergeCell ref="F180:F181"/>
    <mergeCell ref="G180:G181"/>
    <mergeCell ref="J180:J181"/>
    <mergeCell ref="M180:M181"/>
    <mergeCell ref="F182:F183"/>
    <mergeCell ref="C161:E164"/>
    <mergeCell ref="C155:E156"/>
    <mergeCell ref="C157:E160"/>
    <mergeCell ref="N184:N185"/>
    <mergeCell ref="C184:E187"/>
    <mergeCell ref="M184:M185"/>
    <mergeCell ref="J182:J183"/>
    <mergeCell ref="M182:M183"/>
    <mergeCell ref="F186:F187"/>
    <mergeCell ref="G186:G187"/>
    <mergeCell ref="J186:J187"/>
    <mergeCell ref="M186:M187"/>
    <mergeCell ref="M176:M177"/>
    <mergeCell ref="N176:N177"/>
    <mergeCell ref="N182:N183"/>
    <mergeCell ref="F184:F185"/>
    <mergeCell ref="G184:G185"/>
    <mergeCell ref="J184:J185"/>
  </mergeCells>
  <conditionalFormatting sqref="M5 M7">
    <cfRule type="expression" priority="590" dxfId="8">
      <formula>M5=""</formula>
    </cfRule>
  </conditionalFormatting>
  <conditionalFormatting sqref="D5:I6">
    <cfRule type="expression" priority="586" dxfId="1">
      <formula>$D$5=""</formula>
    </cfRule>
  </conditionalFormatting>
  <conditionalFormatting sqref="G28:M28">
    <cfRule type="expression" priority="585" dxfId="1">
      <formula>G28=""</formula>
    </cfRule>
  </conditionalFormatting>
  <conditionalFormatting sqref="D10:D17">
    <cfRule type="expression" priority="584" dxfId="8">
      <formula>D10=""</formula>
    </cfRule>
  </conditionalFormatting>
  <conditionalFormatting sqref="C10:C17">
    <cfRule type="expression" priority="583" dxfId="859">
      <formula>C10=""</formula>
    </cfRule>
  </conditionalFormatting>
  <conditionalFormatting sqref="M4">
    <cfRule type="expression" priority="582" dxfId="8">
      <formula>M4=""</formula>
    </cfRule>
  </conditionalFormatting>
  <conditionalFormatting sqref="G33:G42 J33:J42 G44 G46 J44 J46">
    <cfRule type="expression" priority="581" dxfId="0">
      <formula>G33=""</formula>
    </cfRule>
  </conditionalFormatting>
  <conditionalFormatting sqref="I33 L33">
    <cfRule type="expression" priority="578" dxfId="1">
      <formula>G33=""</formula>
    </cfRule>
    <cfRule type="expression" priority="579" dxfId="1">
      <formula>G33="いいえ"</formula>
    </cfRule>
    <cfRule type="expression" priority="580" dxfId="8">
      <formula>I33=""</formula>
    </cfRule>
  </conditionalFormatting>
  <conditionalFormatting sqref="I34 L34">
    <cfRule type="expression" priority="575" dxfId="1">
      <formula>G34="いいえ"</formula>
    </cfRule>
    <cfRule type="expression" priority="576" dxfId="1">
      <formula>G34=""</formula>
    </cfRule>
    <cfRule type="expression" priority="577" dxfId="8">
      <formula>I34=""</formula>
    </cfRule>
  </conditionalFormatting>
  <conditionalFormatting sqref="I35 L35">
    <cfRule type="expression" priority="572" dxfId="1">
      <formula>G34=""</formula>
    </cfRule>
    <cfRule type="expression" priority="573" dxfId="1">
      <formula>G34="いいえ"</formula>
    </cfRule>
    <cfRule type="expression" priority="574" dxfId="0">
      <formula>I35=""</formula>
    </cfRule>
  </conditionalFormatting>
  <conditionalFormatting sqref="M33:N33">
    <cfRule type="expression" priority="569" dxfId="309">
      <formula>$N$33&lt;&gt;""</formula>
    </cfRule>
    <cfRule type="expression" priority="570" dxfId="309">
      <formula>$J$33="はい"</formula>
    </cfRule>
    <cfRule type="expression" priority="571" dxfId="1">
      <formula>$G$33=$J$33</formula>
    </cfRule>
  </conditionalFormatting>
  <conditionalFormatting sqref="I36 L36 I38 L38">
    <cfRule type="expression" priority="566" dxfId="1">
      <formula>G36=""</formula>
    </cfRule>
    <cfRule type="expression" priority="567" dxfId="1">
      <formula>G36="いいえ"</formula>
    </cfRule>
    <cfRule type="expression" priority="568" dxfId="8">
      <formula>I36=""</formula>
    </cfRule>
  </conditionalFormatting>
  <conditionalFormatting sqref="I37 L37 I39 L39">
    <cfRule type="expression" priority="563" dxfId="1">
      <formula>G36=""</formula>
    </cfRule>
    <cfRule type="expression" priority="564" dxfId="1">
      <formula>G36="いいえ"</formula>
    </cfRule>
    <cfRule type="expression" priority="565" dxfId="8">
      <formula>I37=""</formula>
    </cfRule>
  </conditionalFormatting>
  <conditionalFormatting sqref="M34:N34">
    <cfRule type="expression" priority="560" dxfId="309">
      <formula>$N34&lt;&gt;""</formula>
    </cfRule>
    <cfRule type="expression" priority="561" dxfId="309">
      <formula>J34="はい"</formula>
    </cfRule>
    <cfRule type="expression" priority="562" dxfId="1">
      <formula>G34=J34</formula>
    </cfRule>
  </conditionalFormatting>
  <conditionalFormatting sqref="M36:N36">
    <cfRule type="expression" priority="556" dxfId="309">
      <formula>$N36&lt;&gt;""</formula>
    </cfRule>
    <cfRule type="expression" priority="557" dxfId="309">
      <formula>J36="はい"</formula>
    </cfRule>
    <cfRule type="expression" priority="558" dxfId="1">
      <formula>G36=J36</formula>
    </cfRule>
  </conditionalFormatting>
  <conditionalFormatting sqref="M38:N38">
    <cfRule type="expression" priority="551" dxfId="1">
      <formula>$G$28=""</formula>
    </cfRule>
  </conditionalFormatting>
  <conditionalFormatting sqref="M38:N38">
    <cfRule type="expression" priority="552" dxfId="309">
      <formula>$N38&lt;&gt;""</formula>
    </cfRule>
    <cfRule type="expression" priority="553" dxfId="309">
      <formula>J38="はい"</formula>
    </cfRule>
    <cfRule type="expression" priority="554" dxfId="1">
      <formula>G38=J38</formula>
    </cfRule>
  </conditionalFormatting>
  <conditionalFormatting sqref="I40:I41 L40:L41">
    <cfRule type="expression" priority="546" dxfId="1">
      <formula>G40=""</formula>
    </cfRule>
    <cfRule type="expression" priority="547" dxfId="1">
      <formula>G40="いいえ"</formula>
    </cfRule>
    <cfRule type="expression" priority="548" dxfId="0">
      <formula>I40=""</formula>
    </cfRule>
  </conditionalFormatting>
  <conditionalFormatting sqref="M40:N41">
    <cfRule type="expression" priority="549" dxfId="309">
      <formula>$J40="はい"</formula>
    </cfRule>
    <cfRule type="expression" priority="550" dxfId="309">
      <formula>$N40&lt;&gt;""</formula>
    </cfRule>
    <cfRule type="expression" priority="559" dxfId="1">
      <formula>$G40=$J40</formula>
    </cfRule>
  </conditionalFormatting>
  <conditionalFormatting sqref="I42 L42 I44 L44">
    <cfRule type="expression" priority="543" dxfId="1">
      <formula>G42=""</formula>
    </cfRule>
    <cfRule type="expression" priority="544" dxfId="1">
      <formula>G42="いいえ"</formula>
    </cfRule>
    <cfRule type="expression" priority="545" dxfId="0">
      <formula>I42=""</formula>
    </cfRule>
  </conditionalFormatting>
  <conditionalFormatting sqref="I43 L43 I45 L45">
    <cfRule type="expression" priority="540" dxfId="1">
      <formula>G42=""</formula>
    </cfRule>
    <cfRule type="expression" priority="541" dxfId="1">
      <formula>G42="いいえ"</formula>
    </cfRule>
    <cfRule type="expression" priority="542" dxfId="8">
      <formula>I43=""</formula>
    </cfRule>
  </conditionalFormatting>
  <conditionalFormatting sqref="M42:N42">
    <cfRule type="expression" priority="535" dxfId="1">
      <formula>$G$28=""</formula>
    </cfRule>
  </conditionalFormatting>
  <conditionalFormatting sqref="M42:N42">
    <cfRule type="expression" priority="536" dxfId="309">
      <formula>$N42&lt;&gt;""</formula>
    </cfRule>
    <cfRule type="expression" priority="537" dxfId="309">
      <formula>J42="はい"</formula>
    </cfRule>
    <cfRule type="expression" priority="538" dxfId="1">
      <formula>G42=J42</formula>
    </cfRule>
  </conditionalFormatting>
  <conditionalFormatting sqref="M44:N44">
    <cfRule type="expression" priority="531" dxfId="1">
      <formula>$G$28=""</formula>
    </cfRule>
  </conditionalFormatting>
  <conditionalFormatting sqref="M44:N44">
    <cfRule type="expression" priority="532" dxfId="309">
      <formula>$N44&lt;&gt;""</formula>
    </cfRule>
    <cfRule type="expression" priority="533" dxfId="309">
      <formula>J44="はい"</formula>
    </cfRule>
    <cfRule type="expression" priority="534" dxfId="1">
      <formula>G44=J44</formula>
    </cfRule>
  </conditionalFormatting>
  <conditionalFormatting sqref="M46:N46">
    <cfRule type="expression" priority="522" dxfId="309">
      <formula>$J46="はい"</formula>
    </cfRule>
    <cfRule type="expression" priority="523" dxfId="309">
      <formula>$N46&lt;&gt;""</formula>
    </cfRule>
    <cfRule type="expression" priority="524" dxfId="1">
      <formula>$G46=$J46</formula>
    </cfRule>
  </conditionalFormatting>
  <conditionalFormatting sqref="I47">
    <cfRule type="expression" priority="519" dxfId="1">
      <formula>G46=""</formula>
    </cfRule>
    <cfRule type="expression" priority="520" dxfId="1">
      <formula>G46="いいえ"</formula>
    </cfRule>
    <cfRule type="expression" priority="521" dxfId="8">
      <formula>I47=""</formula>
    </cfRule>
  </conditionalFormatting>
  <conditionalFormatting sqref="L47">
    <cfRule type="expression" priority="516" dxfId="1">
      <formula>J46=""</formula>
    </cfRule>
    <cfRule type="expression" priority="517" dxfId="1">
      <formula>J46="いいえ"</formula>
    </cfRule>
    <cfRule type="expression" priority="518" dxfId="8">
      <formula>L47=""</formula>
    </cfRule>
  </conditionalFormatting>
  <conditionalFormatting sqref="J48 G48">
    <cfRule type="expression" priority="514" dxfId="0">
      <formula>G48=""</formula>
    </cfRule>
  </conditionalFormatting>
  <conditionalFormatting sqref="I48">
    <cfRule type="expression" priority="510" dxfId="1">
      <formula>G48=""</formula>
    </cfRule>
    <cfRule type="expression" priority="511" dxfId="1">
      <formula>G48="いいえ"</formula>
    </cfRule>
    <cfRule type="expression" priority="512" dxfId="0">
      <formula>I48=""</formula>
    </cfRule>
  </conditionalFormatting>
  <conditionalFormatting sqref="L48">
    <cfRule type="expression" priority="507" dxfId="1">
      <formula>J48=""</formula>
    </cfRule>
    <cfRule type="expression" priority="508" dxfId="1">
      <formula>J48="いいえ"</formula>
    </cfRule>
    <cfRule type="expression" priority="509" dxfId="0">
      <formula>L48=""</formula>
    </cfRule>
  </conditionalFormatting>
  <conditionalFormatting sqref="M48:N48">
    <cfRule type="expression" priority="504" dxfId="309">
      <formula>$J48="はい"</formula>
    </cfRule>
    <cfRule type="expression" priority="505" dxfId="309">
      <formula>$N48&lt;&gt;""</formula>
    </cfRule>
    <cfRule type="expression" priority="506" dxfId="1">
      <formula>$G48=$J48</formula>
    </cfRule>
  </conditionalFormatting>
  <conditionalFormatting sqref="I46">
    <cfRule type="expression" priority="529" dxfId="1">
      <formula>G46=""</formula>
    </cfRule>
    <cfRule type="expression" priority="530" dxfId="1">
      <formula>G46="いいえ"</formula>
    </cfRule>
    <cfRule type="expression" priority="539" dxfId="0">
      <formula>I46=""</formula>
    </cfRule>
  </conditionalFormatting>
  <conditionalFormatting sqref="L46">
    <cfRule type="expression" priority="525" dxfId="1">
      <formula>J46=""</formula>
    </cfRule>
    <cfRule type="expression" priority="526" dxfId="1">
      <formula>J46="いいえ"</formula>
    </cfRule>
    <cfRule type="expression" priority="528" dxfId="0">
      <formula>L46=""</formula>
    </cfRule>
  </conditionalFormatting>
  <conditionalFormatting sqref="I49 L49">
    <cfRule type="expression" priority="502" dxfId="1" stopIfTrue="1">
      <formula>G48=""</formula>
    </cfRule>
    <cfRule type="expression" priority="503" dxfId="1" stopIfTrue="1">
      <formula>G48="いいえ"</formula>
    </cfRule>
    <cfRule type="expression" priority="527" dxfId="8" stopIfTrue="1">
      <formula>I49=""</formula>
    </cfRule>
  </conditionalFormatting>
  <conditionalFormatting sqref="G51:M51">
    <cfRule type="expression" priority="499" dxfId="1">
      <formula>G51=""</formula>
    </cfRule>
  </conditionalFormatting>
  <conditionalFormatting sqref="G56:G65 J56:J65 G67 G69 J67 J69">
    <cfRule type="expression" priority="498" dxfId="0">
      <formula>G56=""</formula>
    </cfRule>
  </conditionalFormatting>
  <conditionalFormatting sqref="I56 L56">
    <cfRule type="expression" priority="495" dxfId="1">
      <formula>G56=""</formula>
    </cfRule>
    <cfRule type="expression" priority="496" dxfId="1">
      <formula>G56="いいえ"</formula>
    </cfRule>
    <cfRule type="expression" priority="497" dxfId="8">
      <formula>I56=""</formula>
    </cfRule>
  </conditionalFormatting>
  <conditionalFormatting sqref="I57 L57">
    <cfRule type="expression" priority="492" dxfId="1">
      <formula>G57="いいえ"</formula>
    </cfRule>
    <cfRule type="expression" priority="493" dxfId="1">
      <formula>G57=""</formula>
    </cfRule>
    <cfRule type="expression" priority="494" dxfId="8">
      <formula>I57=""</formula>
    </cfRule>
  </conditionalFormatting>
  <conditionalFormatting sqref="I58 L58">
    <cfRule type="expression" priority="489" dxfId="1">
      <formula>G57=""</formula>
    </cfRule>
    <cfRule type="expression" priority="490" dxfId="1">
      <formula>G57="いいえ"</formula>
    </cfRule>
    <cfRule type="expression" priority="491" dxfId="0">
      <formula>I58=""</formula>
    </cfRule>
  </conditionalFormatting>
  <conditionalFormatting sqref="M56:N56">
    <cfRule type="expression" priority="486" dxfId="309">
      <formula>$N56&lt;&gt;""</formula>
    </cfRule>
    <cfRule type="expression" priority="487" dxfId="309">
      <formula>$J56="はい"</formula>
    </cfRule>
    <cfRule type="expression" priority="488" dxfId="1">
      <formula>$G56=$J56</formula>
    </cfRule>
  </conditionalFormatting>
  <conditionalFormatting sqref="I59 L59 I61 L61">
    <cfRule type="expression" priority="483" dxfId="1">
      <formula>G59=""</formula>
    </cfRule>
    <cfRule type="expression" priority="484" dxfId="1">
      <formula>G59="いいえ"</formula>
    </cfRule>
    <cfRule type="expression" priority="485" dxfId="8">
      <formula>I59=""</formula>
    </cfRule>
  </conditionalFormatting>
  <conditionalFormatting sqref="I60 L60 I62 L62">
    <cfRule type="expression" priority="480" dxfId="1">
      <formula>G59=""</formula>
    </cfRule>
    <cfRule type="expression" priority="481" dxfId="1">
      <formula>G59="いいえ"</formula>
    </cfRule>
    <cfRule type="expression" priority="482" dxfId="8">
      <formula>I60=""</formula>
    </cfRule>
  </conditionalFormatting>
  <conditionalFormatting sqref="M57:N57">
    <cfRule type="expression" priority="477" dxfId="309">
      <formula>$N57&lt;&gt;""</formula>
    </cfRule>
    <cfRule type="expression" priority="478" dxfId="309">
      <formula>J57="はい"</formula>
    </cfRule>
    <cfRule type="expression" priority="479" dxfId="1">
      <formula>G57=J57</formula>
    </cfRule>
  </conditionalFormatting>
  <conditionalFormatting sqref="M59:N59">
    <cfRule type="expression" priority="472" dxfId="1">
      <formula>$G$28=""</formula>
    </cfRule>
  </conditionalFormatting>
  <conditionalFormatting sqref="M59:N59">
    <cfRule type="expression" priority="473" dxfId="309">
      <formula>$N59&lt;&gt;""</formula>
    </cfRule>
    <cfRule type="expression" priority="474" dxfId="309">
      <formula>J59="はい"</formula>
    </cfRule>
    <cfRule type="expression" priority="475" dxfId="1">
      <formula>G59=J59</formula>
    </cfRule>
  </conditionalFormatting>
  <conditionalFormatting sqref="M61:N61">
    <cfRule type="expression" priority="468" dxfId="1">
      <formula>$G$28=""</formula>
    </cfRule>
  </conditionalFormatting>
  <conditionalFormatting sqref="M61:N61">
    <cfRule type="expression" priority="469" dxfId="309">
      <formula>$N61&lt;&gt;""</formula>
    </cfRule>
    <cfRule type="expression" priority="470" dxfId="309">
      <formula>J61="はい"</formula>
    </cfRule>
    <cfRule type="expression" priority="471" dxfId="1">
      <formula>G61=J61</formula>
    </cfRule>
  </conditionalFormatting>
  <conditionalFormatting sqref="I63:I64 L63:L64">
    <cfRule type="expression" priority="463" dxfId="1">
      <formula>G63=""</formula>
    </cfRule>
    <cfRule type="expression" priority="464" dxfId="1">
      <formula>G63="いいえ"</formula>
    </cfRule>
    <cfRule type="expression" priority="465" dxfId="0">
      <formula>I63=""</formula>
    </cfRule>
  </conditionalFormatting>
  <conditionalFormatting sqref="M63:N64">
    <cfRule type="expression" priority="466" dxfId="309">
      <formula>$J63="はい"</formula>
    </cfRule>
    <cfRule type="expression" priority="467" dxfId="309">
      <formula>$N63&lt;&gt;""</formula>
    </cfRule>
    <cfRule type="expression" priority="476" dxfId="1">
      <formula>$G63=$J63</formula>
    </cfRule>
  </conditionalFormatting>
  <conditionalFormatting sqref="I65 L65 I67 L67">
    <cfRule type="expression" priority="460" dxfId="1">
      <formula>G65=""</formula>
    </cfRule>
    <cfRule type="expression" priority="461" dxfId="1">
      <formula>G65="いいえ"</formula>
    </cfRule>
    <cfRule type="expression" priority="462" dxfId="0">
      <formula>I65=""</formula>
    </cfRule>
  </conditionalFormatting>
  <conditionalFormatting sqref="I66 L66 I68 L68">
    <cfRule type="expression" priority="457" dxfId="1">
      <formula>G65=""</formula>
    </cfRule>
    <cfRule type="expression" priority="458" dxfId="1">
      <formula>G65="いいえ"</formula>
    </cfRule>
    <cfRule type="expression" priority="459" dxfId="8">
      <formula>I66=""</formula>
    </cfRule>
  </conditionalFormatting>
  <conditionalFormatting sqref="M65:N65">
    <cfRule type="expression" priority="452" dxfId="1">
      <formula>$G$28=""</formula>
    </cfRule>
  </conditionalFormatting>
  <conditionalFormatting sqref="M65:N65">
    <cfRule type="expression" priority="453" dxfId="309">
      <formula>$N65&lt;&gt;""</formula>
    </cfRule>
    <cfRule type="expression" priority="454" dxfId="309">
      <formula>J65="はい"</formula>
    </cfRule>
    <cfRule type="expression" priority="455" dxfId="1">
      <formula>G65=J65</formula>
    </cfRule>
  </conditionalFormatting>
  <conditionalFormatting sqref="M67:N67">
    <cfRule type="expression" priority="448" dxfId="1">
      <formula>$G$28=""</formula>
    </cfRule>
  </conditionalFormatting>
  <conditionalFormatting sqref="M67:N67">
    <cfRule type="expression" priority="449" dxfId="309">
      <formula>$N67&lt;&gt;""</formula>
    </cfRule>
    <cfRule type="expression" priority="450" dxfId="309">
      <formula>J67="はい"</formula>
    </cfRule>
    <cfRule type="expression" priority="451" dxfId="1">
      <formula>G67=J67</formula>
    </cfRule>
  </conditionalFormatting>
  <conditionalFormatting sqref="M69:N69">
    <cfRule type="expression" priority="439" dxfId="309">
      <formula>$J69="はい"</formula>
    </cfRule>
    <cfRule type="expression" priority="440" dxfId="309">
      <formula>$N69&lt;&gt;""</formula>
    </cfRule>
    <cfRule type="expression" priority="441" dxfId="1">
      <formula>$G69=$J69</formula>
    </cfRule>
  </conditionalFormatting>
  <conditionalFormatting sqref="I70">
    <cfRule type="expression" priority="436" dxfId="1">
      <formula>G69=""</formula>
    </cfRule>
    <cfRule type="expression" priority="437" dxfId="1">
      <formula>G69="いいえ"</formula>
    </cfRule>
    <cfRule type="expression" priority="438" dxfId="8">
      <formula>I70=""</formula>
    </cfRule>
  </conditionalFormatting>
  <conditionalFormatting sqref="L70">
    <cfRule type="expression" priority="433" dxfId="1">
      <formula>J69=""</formula>
    </cfRule>
    <cfRule type="expression" priority="434" dxfId="1">
      <formula>J69="いいえ"</formula>
    </cfRule>
    <cfRule type="expression" priority="435" dxfId="8">
      <formula>L70=""</formula>
    </cfRule>
  </conditionalFormatting>
  <conditionalFormatting sqref="J71 G71">
    <cfRule type="expression" priority="431" dxfId="0">
      <formula>G71=""</formula>
    </cfRule>
  </conditionalFormatting>
  <conditionalFormatting sqref="I71">
    <cfRule type="expression" priority="427" dxfId="1">
      <formula>G71=""</formula>
    </cfRule>
    <cfRule type="expression" priority="428" dxfId="1">
      <formula>G71="いいえ"</formula>
    </cfRule>
    <cfRule type="expression" priority="429" dxfId="0">
      <formula>I71=""</formula>
    </cfRule>
  </conditionalFormatting>
  <conditionalFormatting sqref="L71">
    <cfRule type="expression" priority="424" dxfId="1">
      <formula>J71=""</formula>
    </cfRule>
    <cfRule type="expression" priority="425" dxfId="1">
      <formula>J71="いいえ"</formula>
    </cfRule>
    <cfRule type="expression" priority="426" dxfId="0">
      <formula>L71=""</formula>
    </cfRule>
  </conditionalFormatting>
  <conditionalFormatting sqref="M71:N71">
    <cfRule type="expression" priority="421" dxfId="309">
      <formula>$J71="はい"</formula>
    </cfRule>
    <cfRule type="expression" priority="422" dxfId="309">
      <formula>$N71&lt;&gt;""</formula>
    </cfRule>
    <cfRule type="expression" priority="423" dxfId="1">
      <formula>$G71=$J71</formula>
    </cfRule>
  </conditionalFormatting>
  <conditionalFormatting sqref="I69">
    <cfRule type="expression" priority="446" dxfId="1">
      <formula>G69=""</formula>
    </cfRule>
    <cfRule type="expression" priority="447" dxfId="1">
      <formula>G69="いいえ"</formula>
    </cfRule>
    <cfRule type="expression" priority="456" dxfId="0">
      <formula>I69=""</formula>
    </cfRule>
  </conditionalFormatting>
  <conditionalFormatting sqref="L69">
    <cfRule type="expression" priority="442" dxfId="1">
      <formula>J69=""</formula>
    </cfRule>
    <cfRule type="expression" priority="443" dxfId="1">
      <formula>J69="いいえ"</formula>
    </cfRule>
    <cfRule type="expression" priority="445" dxfId="0">
      <formula>L69=""</formula>
    </cfRule>
  </conditionalFormatting>
  <conditionalFormatting sqref="I72 L72">
    <cfRule type="expression" priority="419" dxfId="1" stopIfTrue="1">
      <formula>G71=""</formula>
    </cfRule>
    <cfRule type="expression" priority="420" dxfId="1" stopIfTrue="1">
      <formula>G71="いいえ"</formula>
    </cfRule>
    <cfRule type="expression" priority="444" dxfId="8" stopIfTrue="1">
      <formula>I72=""</formula>
    </cfRule>
  </conditionalFormatting>
  <conditionalFormatting sqref="G33:N49">
    <cfRule type="expression" priority="418" dxfId="1" stopIfTrue="1">
      <formula>$G$28=""</formula>
    </cfRule>
  </conditionalFormatting>
  <conditionalFormatting sqref="G74:M74">
    <cfRule type="expression" priority="417" dxfId="1">
      <formula>G74=""</formula>
    </cfRule>
  </conditionalFormatting>
  <conditionalFormatting sqref="G79:G88 J79:J88 G90 G92 J90 J92">
    <cfRule type="expression" priority="416" dxfId="0">
      <formula>G79=""</formula>
    </cfRule>
  </conditionalFormatting>
  <conditionalFormatting sqref="I79 L79">
    <cfRule type="expression" priority="413" dxfId="1">
      <formula>G79=""</formula>
    </cfRule>
    <cfRule type="expression" priority="414" dxfId="1">
      <formula>G79="いいえ"</formula>
    </cfRule>
    <cfRule type="expression" priority="415" dxfId="8">
      <formula>I79=""</formula>
    </cfRule>
  </conditionalFormatting>
  <conditionalFormatting sqref="I80 L80">
    <cfRule type="expression" priority="410" dxfId="1">
      <formula>G80="いいえ"</formula>
    </cfRule>
    <cfRule type="expression" priority="411" dxfId="1">
      <formula>G80=""</formula>
    </cfRule>
    <cfRule type="expression" priority="412" dxfId="8">
      <formula>I80=""</formula>
    </cfRule>
  </conditionalFormatting>
  <conditionalFormatting sqref="I81 L81">
    <cfRule type="expression" priority="407" dxfId="1">
      <formula>G80=""</formula>
    </cfRule>
    <cfRule type="expression" priority="408" dxfId="1">
      <formula>G80="いいえ"</formula>
    </cfRule>
    <cfRule type="expression" priority="409" dxfId="0">
      <formula>I81=""</formula>
    </cfRule>
  </conditionalFormatting>
  <conditionalFormatting sqref="M79:N79">
    <cfRule type="expression" priority="404" dxfId="309">
      <formula>$N79&lt;&gt;""</formula>
    </cfRule>
    <cfRule type="expression" priority="405" dxfId="309">
      <formula>$J79="はい"</formula>
    </cfRule>
    <cfRule type="expression" priority="406" dxfId="1">
      <formula>$G79=$J79</formula>
    </cfRule>
  </conditionalFormatting>
  <conditionalFormatting sqref="I82 L82 I84 L84">
    <cfRule type="expression" priority="401" dxfId="1">
      <formula>G82=""</formula>
    </cfRule>
    <cfRule type="expression" priority="402" dxfId="1">
      <formula>G82="いいえ"</formula>
    </cfRule>
    <cfRule type="expression" priority="403" dxfId="8">
      <formula>I82=""</formula>
    </cfRule>
  </conditionalFormatting>
  <conditionalFormatting sqref="I83 L83 I85 L85">
    <cfRule type="expression" priority="398" dxfId="1">
      <formula>G82=""</formula>
    </cfRule>
    <cfRule type="expression" priority="399" dxfId="1">
      <formula>G82="いいえ"</formula>
    </cfRule>
    <cfRule type="expression" priority="400" dxfId="8">
      <formula>I83=""</formula>
    </cfRule>
  </conditionalFormatting>
  <conditionalFormatting sqref="M80:N80">
    <cfRule type="expression" priority="395" dxfId="309">
      <formula>$N80&lt;&gt;""</formula>
    </cfRule>
    <cfRule type="expression" priority="396" dxfId="309">
      <formula>J80="はい"</formula>
    </cfRule>
    <cfRule type="expression" priority="397" dxfId="1">
      <formula>G80=J80</formula>
    </cfRule>
  </conditionalFormatting>
  <conditionalFormatting sqref="M82:N82">
    <cfRule type="expression" priority="390" dxfId="1">
      <formula>$G$28=""</formula>
    </cfRule>
  </conditionalFormatting>
  <conditionalFormatting sqref="M82:N82">
    <cfRule type="expression" priority="391" dxfId="309">
      <formula>$N82&lt;&gt;""</formula>
    </cfRule>
    <cfRule type="expression" priority="392" dxfId="309">
      <formula>J82="はい"</formula>
    </cfRule>
    <cfRule type="expression" priority="393" dxfId="1">
      <formula>G82=J82</formula>
    </cfRule>
  </conditionalFormatting>
  <conditionalFormatting sqref="M84:N84">
    <cfRule type="expression" priority="386" dxfId="1">
      <formula>$G$28=""</formula>
    </cfRule>
  </conditionalFormatting>
  <conditionalFormatting sqref="M84:N84">
    <cfRule type="expression" priority="387" dxfId="309">
      <formula>$N84&lt;&gt;""</formula>
    </cfRule>
    <cfRule type="expression" priority="388" dxfId="309">
      <formula>J84="はい"</formula>
    </cfRule>
    <cfRule type="expression" priority="389" dxfId="1">
      <formula>G84=J84</formula>
    </cfRule>
  </conditionalFormatting>
  <conditionalFormatting sqref="I86:I87 L86:L87">
    <cfRule type="expression" priority="381" dxfId="1">
      <formula>G86=""</formula>
    </cfRule>
    <cfRule type="expression" priority="382" dxfId="1">
      <formula>G86="いいえ"</formula>
    </cfRule>
    <cfRule type="expression" priority="383" dxfId="0">
      <formula>I86=""</formula>
    </cfRule>
  </conditionalFormatting>
  <conditionalFormatting sqref="M86:N87">
    <cfRule type="expression" priority="384" dxfId="309">
      <formula>$J86="はい"</formula>
    </cfRule>
    <cfRule type="expression" priority="385" dxfId="309">
      <formula>$N86&lt;&gt;""</formula>
    </cfRule>
    <cfRule type="expression" priority="394" dxfId="1">
      <formula>$G86=$J86</formula>
    </cfRule>
  </conditionalFormatting>
  <conditionalFormatting sqref="I88 L88 I90 L90">
    <cfRule type="expression" priority="378" dxfId="1">
      <formula>G88=""</formula>
    </cfRule>
    <cfRule type="expression" priority="379" dxfId="1">
      <formula>G88="いいえ"</formula>
    </cfRule>
    <cfRule type="expression" priority="380" dxfId="0">
      <formula>I88=""</formula>
    </cfRule>
  </conditionalFormatting>
  <conditionalFormatting sqref="I89 L89 I91 L91">
    <cfRule type="expression" priority="375" dxfId="1">
      <formula>G88=""</formula>
    </cfRule>
    <cfRule type="expression" priority="376" dxfId="1">
      <formula>G88="いいえ"</formula>
    </cfRule>
    <cfRule type="expression" priority="377" dxfId="8">
      <formula>I89=""</formula>
    </cfRule>
  </conditionalFormatting>
  <conditionalFormatting sqref="M88:N88">
    <cfRule type="expression" priority="370" dxfId="1">
      <formula>$G$28=""</formula>
    </cfRule>
  </conditionalFormatting>
  <conditionalFormatting sqref="M88:N88">
    <cfRule type="expression" priority="371" dxfId="309">
      <formula>$N88&lt;&gt;""</formula>
    </cfRule>
    <cfRule type="expression" priority="372" dxfId="309">
      <formula>J88="はい"</formula>
    </cfRule>
    <cfRule type="expression" priority="373" dxfId="1">
      <formula>G88=J88</formula>
    </cfRule>
  </conditionalFormatting>
  <conditionalFormatting sqref="M90:N90">
    <cfRule type="expression" priority="366" dxfId="1">
      <formula>$G$28=""</formula>
    </cfRule>
  </conditionalFormatting>
  <conditionalFormatting sqref="M90:N90">
    <cfRule type="expression" priority="367" dxfId="309">
      <formula>$N90&lt;&gt;""</formula>
    </cfRule>
    <cfRule type="expression" priority="368" dxfId="309">
      <formula>J90="はい"</formula>
    </cfRule>
    <cfRule type="expression" priority="369" dxfId="1">
      <formula>G90=J90</formula>
    </cfRule>
  </conditionalFormatting>
  <conditionalFormatting sqref="M92:N92">
    <cfRule type="expression" priority="357" dxfId="309">
      <formula>$J92="はい"</formula>
    </cfRule>
    <cfRule type="expression" priority="358" dxfId="309">
      <formula>$N92&lt;&gt;""</formula>
    </cfRule>
    <cfRule type="expression" priority="359" dxfId="1">
      <formula>$G92=$J92</formula>
    </cfRule>
  </conditionalFormatting>
  <conditionalFormatting sqref="I93">
    <cfRule type="expression" priority="354" dxfId="1">
      <formula>G92=""</formula>
    </cfRule>
    <cfRule type="expression" priority="355" dxfId="1">
      <formula>G92="いいえ"</formula>
    </cfRule>
    <cfRule type="expression" priority="356" dxfId="8">
      <formula>I93=""</formula>
    </cfRule>
  </conditionalFormatting>
  <conditionalFormatting sqref="L93">
    <cfRule type="expression" priority="351" dxfId="1">
      <formula>J92=""</formula>
    </cfRule>
    <cfRule type="expression" priority="352" dxfId="1">
      <formula>J92="いいえ"</formula>
    </cfRule>
    <cfRule type="expression" priority="353" dxfId="8">
      <formula>L93=""</formula>
    </cfRule>
  </conditionalFormatting>
  <conditionalFormatting sqref="J94 G94">
    <cfRule type="expression" priority="349" dxfId="0">
      <formula>G94=""</formula>
    </cfRule>
  </conditionalFormatting>
  <conditionalFormatting sqref="I94">
    <cfRule type="expression" priority="345" dxfId="1">
      <formula>G94=""</formula>
    </cfRule>
    <cfRule type="expression" priority="346" dxfId="1">
      <formula>G94="いいえ"</formula>
    </cfRule>
    <cfRule type="expression" priority="347" dxfId="0">
      <formula>I94=""</formula>
    </cfRule>
  </conditionalFormatting>
  <conditionalFormatting sqref="L94">
    <cfRule type="expression" priority="342" dxfId="1">
      <formula>J94=""</formula>
    </cfRule>
    <cfRule type="expression" priority="343" dxfId="1">
      <formula>J94="いいえ"</formula>
    </cfRule>
    <cfRule type="expression" priority="344" dxfId="0">
      <formula>L94=""</formula>
    </cfRule>
  </conditionalFormatting>
  <conditionalFormatting sqref="M94:N94">
    <cfRule type="expression" priority="339" dxfId="309">
      <formula>$J94="はい"</formula>
    </cfRule>
    <cfRule type="expression" priority="340" dxfId="309">
      <formula>$N94&lt;&gt;""</formula>
    </cfRule>
    <cfRule type="expression" priority="341" dxfId="1">
      <formula>$G94=$J94</formula>
    </cfRule>
  </conditionalFormatting>
  <conditionalFormatting sqref="I92">
    <cfRule type="expression" priority="364" dxfId="1">
      <formula>G92=""</formula>
    </cfRule>
    <cfRule type="expression" priority="365" dxfId="1">
      <formula>G92="いいえ"</formula>
    </cfRule>
    <cfRule type="expression" priority="374" dxfId="0">
      <formula>I92=""</formula>
    </cfRule>
  </conditionalFormatting>
  <conditionalFormatting sqref="L92">
    <cfRule type="expression" priority="360" dxfId="1">
      <formula>J92=""</formula>
    </cfRule>
    <cfRule type="expression" priority="361" dxfId="1">
      <formula>J92="いいえ"</formula>
    </cfRule>
    <cfRule type="expression" priority="363" dxfId="0">
      <formula>L92=""</formula>
    </cfRule>
  </conditionalFormatting>
  <conditionalFormatting sqref="I95 L95">
    <cfRule type="expression" priority="337" dxfId="1" stopIfTrue="1">
      <formula>G94=""</formula>
    </cfRule>
    <cfRule type="expression" priority="338" dxfId="1" stopIfTrue="1">
      <formula>G94="いいえ"</formula>
    </cfRule>
    <cfRule type="expression" priority="362" dxfId="8" stopIfTrue="1">
      <formula>I95=""</formula>
    </cfRule>
  </conditionalFormatting>
  <conditionalFormatting sqref="G97:M97">
    <cfRule type="expression" priority="336" dxfId="1">
      <formula>G97=""</formula>
    </cfRule>
  </conditionalFormatting>
  <conditionalFormatting sqref="G102:G111 J102:J111 G113 G115 J113 J115">
    <cfRule type="expression" priority="335" dxfId="0">
      <formula>G102=""</formula>
    </cfRule>
  </conditionalFormatting>
  <conditionalFormatting sqref="I102 L102">
    <cfRule type="expression" priority="332" dxfId="1">
      <formula>G102=""</formula>
    </cfRule>
    <cfRule type="expression" priority="333" dxfId="1">
      <formula>G102="いいえ"</formula>
    </cfRule>
    <cfRule type="expression" priority="334" dxfId="8">
      <formula>I102=""</formula>
    </cfRule>
  </conditionalFormatting>
  <conditionalFormatting sqref="I103 L103">
    <cfRule type="expression" priority="329" dxfId="1">
      <formula>G103="いいえ"</formula>
    </cfRule>
    <cfRule type="expression" priority="330" dxfId="1">
      <formula>G103=""</formula>
    </cfRule>
    <cfRule type="expression" priority="331" dxfId="8">
      <formula>I103=""</formula>
    </cfRule>
  </conditionalFormatting>
  <conditionalFormatting sqref="I104 L104">
    <cfRule type="expression" priority="326" dxfId="1">
      <formula>G103=""</formula>
    </cfRule>
    <cfRule type="expression" priority="327" dxfId="1">
      <formula>G103="いいえ"</formula>
    </cfRule>
    <cfRule type="expression" priority="328" dxfId="0">
      <formula>I104=""</formula>
    </cfRule>
  </conditionalFormatting>
  <conditionalFormatting sqref="M102:N102">
    <cfRule type="expression" priority="323" dxfId="309">
      <formula>$N102&lt;&gt;""</formula>
    </cfRule>
    <cfRule type="expression" priority="324" dxfId="309">
      <formula>$J102="はい"</formula>
    </cfRule>
    <cfRule type="expression" priority="325" dxfId="1">
      <formula>$G102=$J102</formula>
    </cfRule>
  </conditionalFormatting>
  <conditionalFormatting sqref="I105 L105 I107 L107">
    <cfRule type="expression" priority="320" dxfId="1">
      <formula>G105=""</formula>
    </cfRule>
    <cfRule type="expression" priority="321" dxfId="1">
      <formula>G105="いいえ"</formula>
    </cfRule>
    <cfRule type="expression" priority="322" dxfId="8">
      <formula>I105=""</formula>
    </cfRule>
  </conditionalFormatting>
  <conditionalFormatting sqref="I106 L106 I108 L108">
    <cfRule type="expression" priority="317" dxfId="1">
      <formula>G105=""</formula>
    </cfRule>
    <cfRule type="expression" priority="318" dxfId="1">
      <formula>G105="いいえ"</formula>
    </cfRule>
    <cfRule type="expression" priority="319" dxfId="8">
      <formula>I106=""</formula>
    </cfRule>
  </conditionalFormatting>
  <conditionalFormatting sqref="M103:N103">
    <cfRule type="expression" priority="314" dxfId="309">
      <formula>$N103&lt;&gt;""</formula>
    </cfRule>
    <cfRule type="expression" priority="315" dxfId="309">
      <formula>J103="はい"</formula>
    </cfRule>
    <cfRule type="expression" priority="316" dxfId="1">
      <formula>G103=J103</formula>
    </cfRule>
  </conditionalFormatting>
  <conditionalFormatting sqref="M105:N105">
    <cfRule type="expression" priority="309" dxfId="1">
      <formula>$G$28=""</formula>
    </cfRule>
  </conditionalFormatting>
  <conditionalFormatting sqref="M105:N105">
    <cfRule type="expression" priority="310" dxfId="309">
      <formula>$N105&lt;&gt;""</formula>
    </cfRule>
    <cfRule type="expression" priority="311" dxfId="309">
      <formula>J105="はい"</formula>
    </cfRule>
    <cfRule type="expression" priority="312" dxfId="1">
      <formula>G105=J105</formula>
    </cfRule>
  </conditionalFormatting>
  <conditionalFormatting sqref="M107:N107">
    <cfRule type="expression" priority="305" dxfId="1">
      <formula>$G$28=""</formula>
    </cfRule>
  </conditionalFormatting>
  <conditionalFormatting sqref="M107:N107">
    <cfRule type="expression" priority="306" dxfId="309">
      <formula>$N107&lt;&gt;""</formula>
    </cfRule>
    <cfRule type="expression" priority="307" dxfId="309">
      <formula>J107="はい"</formula>
    </cfRule>
    <cfRule type="expression" priority="308" dxfId="1">
      <formula>G107=J107</formula>
    </cfRule>
  </conditionalFormatting>
  <conditionalFormatting sqref="I109:I110 L109:L110">
    <cfRule type="expression" priority="300" dxfId="1">
      <formula>G109=""</formula>
    </cfRule>
    <cfRule type="expression" priority="301" dxfId="1">
      <formula>G109="いいえ"</formula>
    </cfRule>
    <cfRule type="expression" priority="302" dxfId="0">
      <formula>I109=""</formula>
    </cfRule>
  </conditionalFormatting>
  <conditionalFormatting sqref="M109:N110">
    <cfRule type="expression" priority="303" dxfId="309">
      <formula>$J109="はい"</formula>
    </cfRule>
    <cfRule type="expression" priority="304" dxfId="309">
      <formula>$N109&lt;&gt;""</formula>
    </cfRule>
    <cfRule type="expression" priority="313" dxfId="1">
      <formula>$G109=$J109</formula>
    </cfRule>
  </conditionalFormatting>
  <conditionalFormatting sqref="I111 L111 I113 L113">
    <cfRule type="expression" priority="297" dxfId="1">
      <formula>G111=""</formula>
    </cfRule>
    <cfRule type="expression" priority="298" dxfId="1">
      <formula>G111="いいえ"</formula>
    </cfRule>
    <cfRule type="expression" priority="299" dxfId="0">
      <formula>I111=""</formula>
    </cfRule>
  </conditionalFormatting>
  <conditionalFormatting sqref="I112 L112 I114 L114">
    <cfRule type="expression" priority="294" dxfId="1">
      <formula>G111=""</formula>
    </cfRule>
    <cfRule type="expression" priority="295" dxfId="1">
      <formula>G111="いいえ"</formula>
    </cfRule>
    <cfRule type="expression" priority="296" dxfId="8">
      <formula>I112=""</formula>
    </cfRule>
  </conditionalFormatting>
  <conditionalFormatting sqref="M111:N111">
    <cfRule type="expression" priority="289" dxfId="1">
      <formula>$G$28=""</formula>
    </cfRule>
  </conditionalFormatting>
  <conditionalFormatting sqref="M111:N111">
    <cfRule type="expression" priority="290" dxfId="309">
      <formula>$N111&lt;&gt;""</formula>
    </cfRule>
    <cfRule type="expression" priority="291" dxfId="309">
      <formula>J111="はい"</formula>
    </cfRule>
    <cfRule type="expression" priority="292" dxfId="1">
      <formula>G111=J111</formula>
    </cfRule>
  </conditionalFormatting>
  <conditionalFormatting sqref="M113:N113">
    <cfRule type="expression" priority="285" dxfId="1">
      <formula>$G$28=""</formula>
    </cfRule>
  </conditionalFormatting>
  <conditionalFormatting sqref="M113:N113">
    <cfRule type="expression" priority="286" dxfId="309">
      <formula>$N113&lt;&gt;""</formula>
    </cfRule>
    <cfRule type="expression" priority="287" dxfId="309">
      <formula>J113="はい"</formula>
    </cfRule>
    <cfRule type="expression" priority="288" dxfId="1">
      <formula>G113=J113</formula>
    </cfRule>
  </conditionalFormatting>
  <conditionalFormatting sqref="M115:N115">
    <cfRule type="expression" priority="276" dxfId="309">
      <formula>$J115="はい"</formula>
    </cfRule>
    <cfRule type="expression" priority="277" dxfId="309">
      <formula>$N115&lt;&gt;""</formula>
    </cfRule>
    <cfRule type="expression" priority="278" dxfId="1">
      <formula>$G115=$J115</formula>
    </cfRule>
  </conditionalFormatting>
  <conditionalFormatting sqref="I116">
    <cfRule type="expression" priority="273" dxfId="1">
      <formula>G115=""</formula>
    </cfRule>
    <cfRule type="expression" priority="274" dxfId="1">
      <formula>G115="いいえ"</formula>
    </cfRule>
    <cfRule type="expression" priority="275" dxfId="8">
      <formula>I116=""</formula>
    </cfRule>
  </conditionalFormatting>
  <conditionalFormatting sqref="L116">
    <cfRule type="expression" priority="270" dxfId="1">
      <formula>J115=""</formula>
    </cfRule>
    <cfRule type="expression" priority="271" dxfId="1">
      <formula>J115="いいえ"</formula>
    </cfRule>
    <cfRule type="expression" priority="272" dxfId="8">
      <formula>L116=""</formula>
    </cfRule>
  </conditionalFormatting>
  <conditionalFormatting sqref="J117 G117">
    <cfRule type="expression" priority="268" dxfId="0">
      <formula>G117=""</formula>
    </cfRule>
  </conditionalFormatting>
  <conditionalFormatting sqref="I117">
    <cfRule type="expression" priority="264" dxfId="1">
      <formula>G117=""</formula>
    </cfRule>
    <cfRule type="expression" priority="265" dxfId="1">
      <formula>G117="いいえ"</formula>
    </cfRule>
    <cfRule type="expression" priority="266" dxfId="0">
      <formula>I117=""</formula>
    </cfRule>
  </conditionalFormatting>
  <conditionalFormatting sqref="L117">
    <cfRule type="expression" priority="261" dxfId="1">
      <formula>J117=""</formula>
    </cfRule>
    <cfRule type="expression" priority="262" dxfId="1">
      <formula>J117="いいえ"</formula>
    </cfRule>
    <cfRule type="expression" priority="263" dxfId="0">
      <formula>L117=""</formula>
    </cfRule>
  </conditionalFormatting>
  <conditionalFormatting sqref="M117:N117">
    <cfRule type="expression" priority="258" dxfId="309">
      <formula>$J117="はい"</formula>
    </cfRule>
    <cfRule type="expression" priority="259" dxfId="309">
      <formula>$N117&lt;&gt;""</formula>
    </cfRule>
    <cfRule type="expression" priority="260" dxfId="1">
      <formula>$G117=$J117</formula>
    </cfRule>
  </conditionalFormatting>
  <conditionalFormatting sqref="I115">
    <cfRule type="expression" priority="283" dxfId="1">
      <formula>G115=""</formula>
    </cfRule>
    <cfRule type="expression" priority="284" dxfId="1">
      <formula>G115="いいえ"</formula>
    </cfRule>
    <cfRule type="expression" priority="293" dxfId="0">
      <formula>I115=""</formula>
    </cfRule>
  </conditionalFormatting>
  <conditionalFormatting sqref="L115">
    <cfRule type="expression" priority="279" dxfId="1">
      <formula>J115=""</formula>
    </cfRule>
    <cfRule type="expression" priority="280" dxfId="1">
      <formula>J115="いいえ"</formula>
    </cfRule>
    <cfRule type="expression" priority="282" dxfId="0">
      <formula>L115=""</formula>
    </cfRule>
  </conditionalFormatting>
  <conditionalFormatting sqref="I118 L118">
    <cfRule type="expression" priority="256" dxfId="1" stopIfTrue="1">
      <formula>G117=""</formula>
    </cfRule>
    <cfRule type="expression" priority="257" dxfId="1" stopIfTrue="1">
      <formula>G117="いいえ"</formula>
    </cfRule>
    <cfRule type="expression" priority="281" dxfId="8" stopIfTrue="1">
      <formula>I118=""</formula>
    </cfRule>
  </conditionalFormatting>
  <conditionalFormatting sqref="G120:M120">
    <cfRule type="expression" priority="255" dxfId="1">
      <formula>G120=""</formula>
    </cfRule>
  </conditionalFormatting>
  <conditionalFormatting sqref="G125:G134 J125:J134 G136 G138 J136 J138">
    <cfRule type="expression" priority="254" dxfId="0">
      <formula>G125=""</formula>
    </cfRule>
  </conditionalFormatting>
  <conditionalFormatting sqref="I125 L125">
    <cfRule type="expression" priority="251" dxfId="1">
      <formula>G125=""</formula>
    </cfRule>
    <cfRule type="expression" priority="252" dxfId="1">
      <formula>G125="いいえ"</formula>
    </cfRule>
    <cfRule type="expression" priority="253" dxfId="8">
      <formula>I125=""</formula>
    </cfRule>
  </conditionalFormatting>
  <conditionalFormatting sqref="I126 L126">
    <cfRule type="expression" priority="248" dxfId="1">
      <formula>G126="いいえ"</formula>
    </cfRule>
    <cfRule type="expression" priority="249" dxfId="1">
      <formula>G126=""</formula>
    </cfRule>
    <cfRule type="expression" priority="250" dxfId="8">
      <formula>I126=""</formula>
    </cfRule>
  </conditionalFormatting>
  <conditionalFormatting sqref="I127 L127">
    <cfRule type="expression" priority="245" dxfId="1">
      <formula>G126=""</formula>
    </cfRule>
    <cfRule type="expression" priority="246" dxfId="1">
      <formula>G126="いいえ"</formula>
    </cfRule>
    <cfRule type="expression" priority="247" dxfId="0">
      <formula>I127=""</formula>
    </cfRule>
  </conditionalFormatting>
  <conditionalFormatting sqref="M125:N125">
    <cfRule type="expression" priority="242" dxfId="309">
      <formula>$N125&lt;&gt;""</formula>
    </cfRule>
    <cfRule type="expression" priority="243" dxfId="309">
      <formula>$J125="はい"</formula>
    </cfRule>
    <cfRule type="expression" priority="244" dxfId="1">
      <formula>$G125=$J125</formula>
    </cfRule>
  </conditionalFormatting>
  <conditionalFormatting sqref="I128 L128 I130 L130">
    <cfRule type="expression" priority="239" dxfId="1">
      <formula>G128=""</formula>
    </cfRule>
    <cfRule type="expression" priority="240" dxfId="1">
      <formula>G128="いいえ"</formula>
    </cfRule>
    <cfRule type="expression" priority="241" dxfId="8">
      <formula>I128=""</formula>
    </cfRule>
  </conditionalFormatting>
  <conditionalFormatting sqref="I129 L129 I131 L131">
    <cfRule type="expression" priority="236" dxfId="1">
      <formula>G128=""</formula>
    </cfRule>
    <cfRule type="expression" priority="237" dxfId="1">
      <formula>G128="いいえ"</formula>
    </cfRule>
    <cfRule type="expression" priority="238" dxfId="8">
      <formula>I129=""</formula>
    </cfRule>
  </conditionalFormatting>
  <conditionalFormatting sqref="M126:N126">
    <cfRule type="expression" priority="233" dxfId="309">
      <formula>$N126&lt;&gt;""</formula>
    </cfRule>
    <cfRule type="expression" priority="234" dxfId="309">
      <formula>J126="はい"</formula>
    </cfRule>
    <cfRule type="expression" priority="235" dxfId="1">
      <formula>G126=J126</formula>
    </cfRule>
  </conditionalFormatting>
  <conditionalFormatting sqref="M128:N128">
    <cfRule type="expression" priority="228" dxfId="1">
      <formula>$G$28=""</formula>
    </cfRule>
  </conditionalFormatting>
  <conditionalFormatting sqref="M128:N128">
    <cfRule type="expression" priority="229" dxfId="309">
      <formula>$N128&lt;&gt;""</formula>
    </cfRule>
    <cfRule type="expression" priority="230" dxfId="309">
      <formula>J128="はい"</formula>
    </cfRule>
    <cfRule type="expression" priority="231" dxfId="1">
      <formula>G128=J128</formula>
    </cfRule>
  </conditionalFormatting>
  <conditionalFormatting sqref="M130:N130">
    <cfRule type="expression" priority="224" dxfId="1">
      <formula>$G$28=""</formula>
    </cfRule>
  </conditionalFormatting>
  <conditionalFormatting sqref="M130:N130">
    <cfRule type="expression" priority="225" dxfId="309">
      <formula>$N130&lt;&gt;""</formula>
    </cfRule>
    <cfRule type="expression" priority="226" dxfId="309">
      <formula>J130="はい"</formula>
    </cfRule>
    <cfRule type="expression" priority="227" dxfId="1">
      <formula>G130=J130</formula>
    </cfRule>
  </conditionalFormatting>
  <conditionalFormatting sqref="I132:I133 L132:L133">
    <cfRule type="expression" priority="219" dxfId="1">
      <formula>G132=""</formula>
    </cfRule>
    <cfRule type="expression" priority="220" dxfId="1">
      <formula>G132="いいえ"</formula>
    </cfRule>
    <cfRule type="expression" priority="221" dxfId="0">
      <formula>I132=""</formula>
    </cfRule>
  </conditionalFormatting>
  <conditionalFormatting sqref="M132:N133">
    <cfRule type="expression" priority="222" dxfId="309">
      <formula>$J132="はい"</formula>
    </cfRule>
    <cfRule type="expression" priority="223" dxfId="309">
      <formula>$N132&lt;&gt;""</formula>
    </cfRule>
    <cfRule type="expression" priority="232" dxfId="1">
      <formula>$G132=$J132</formula>
    </cfRule>
  </conditionalFormatting>
  <conditionalFormatting sqref="I134 L134 I136 L136">
    <cfRule type="expression" priority="216" dxfId="1">
      <formula>G134=""</formula>
    </cfRule>
    <cfRule type="expression" priority="217" dxfId="1">
      <formula>G134="いいえ"</formula>
    </cfRule>
    <cfRule type="expression" priority="218" dxfId="0">
      <formula>I134=""</formula>
    </cfRule>
  </conditionalFormatting>
  <conditionalFormatting sqref="I135 L135 I137 L137">
    <cfRule type="expression" priority="213" dxfId="1">
      <formula>G134=""</formula>
    </cfRule>
    <cfRule type="expression" priority="214" dxfId="1">
      <formula>G134="いいえ"</formula>
    </cfRule>
    <cfRule type="expression" priority="215" dxfId="8">
      <formula>I135=""</formula>
    </cfRule>
  </conditionalFormatting>
  <conditionalFormatting sqref="M134:N134">
    <cfRule type="expression" priority="208" dxfId="1">
      <formula>$G$28=""</formula>
    </cfRule>
  </conditionalFormatting>
  <conditionalFormatting sqref="M134:N134">
    <cfRule type="expression" priority="209" dxfId="309">
      <formula>$N134&lt;&gt;""</formula>
    </cfRule>
    <cfRule type="expression" priority="210" dxfId="309">
      <formula>J134="はい"</formula>
    </cfRule>
    <cfRule type="expression" priority="211" dxfId="1">
      <formula>G134=J134</formula>
    </cfRule>
  </conditionalFormatting>
  <conditionalFormatting sqref="M136:N136">
    <cfRule type="expression" priority="204" dxfId="1">
      <formula>$G$28=""</formula>
    </cfRule>
  </conditionalFormatting>
  <conditionalFormatting sqref="M136:N136">
    <cfRule type="expression" priority="205" dxfId="309">
      <formula>$N136&lt;&gt;""</formula>
    </cfRule>
    <cfRule type="expression" priority="206" dxfId="309">
      <formula>J136="はい"</formula>
    </cfRule>
    <cfRule type="expression" priority="207" dxfId="1">
      <formula>G136=J136</formula>
    </cfRule>
  </conditionalFormatting>
  <conditionalFormatting sqref="M138:N138">
    <cfRule type="expression" priority="195" dxfId="309">
      <formula>$J138="はい"</formula>
    </cfRule>
    <cfRule type="expression" priority="196" dxfId="309">
      <formula>$N138&lt;&gt;""</formula>
    </cfRule>
    <cfRule type="expression" priority="197" dxfId="1">
      <formula>$G138=$J138</formula>
    </cfRule>
  </conditionalFormatting>
  <conditionalFormatting sqref="I139">
    <cfRule type="expression" priority="192" dxfId="1">
      <formula>G138=""</formula>
    </cfRule>
    <cfRule type="expression" priority="193" dxfId="1">
      <formula>G138="いいえ"</formula>
    </cfRule>
    <cfRule type="expression" priority="194" dxfId="8">
      <formula>I139=""</formula>
    </cfRule>
  </conditionalFormatting>
  <conditionalFormatting sqref="L139">
    <cfRule type="expression" priority="189" dxfId="1">
      <formula>J138=""</formula>
    </cfRule>
    <cfRule type="expression" priority="190" dxfId="1">
      <formula>J138="いいえ"</formula>
    </cfRule>
    <cfRule type="expression" priority="191" dxfId="8">
      <formula>L139=""</formula>
    </cfRule>
  </conditionalFormatting>
  <conditionalFormatting sqref="J140 G140">
    <cfRule type="expression" priority="187" dxfId="0">
      <formula>G140=""</formula>
    </cfRule>
  </conditionalFormatting>
  <conditionalFormatting sqref="I140">
    <cfRule type="expression" priority="183" dxfId="1">
      <formula>G140=""</formula>
    </cfRule>
    <cfRule type="expression" priority="184" dxfId="1">
      <formula>G140="いいえ"</formula>
    </cfRule>
    <cfRule type="expression" priority="185" dxfId="0">
      <formula>I140=""</formula>
    </cfRule>
  </conditionalFormatting>
  <conditionalFormatting sqref="L140">
    <cfRule type="expression" priority="180" dxfId="1">
      <formula>J140=""</formula>
    </cfRule>
    <cfRule type="expression" priority="181" dxfId="1">
      <formula>J140="いいえ"</formula>
    </cfRule>
    <cfRule type="expression" priority="182" dxfId="0">
      <formula>L140=""</formula>
    </cfRule>
  </conditionalFormatting>
  <conditionalFormatting sqref="M140:N140">
    <cfRule type="expression" priority="177" dxfId="309">
      <formula>$J140="はい"</formula>
    </cfRule>
    <cfRule type="expression" priority="178" dxfId="309">
      <formula>$N140&lt;&gt;""</formula>
    </cfRule>
    <cfRule type="expression" priority="179" dxfId="1">
      <formula>$G140=$J140</formula>
    </cfRule>
  </conditionalFormatting>
  <conditionalFormatting sqref="I138">
    <cfRule type="expression" priority="202" dxfId="1">
      <formula>G138=""</formula>
    </cfRule>
    <cfRule type="expression" priority="203" dxfId="1">
      <formula>G138="いいえ"</formula>
    </cfRule>
    <cfRule type="expression" priority="212" dxfId="0">
      <formula>I138=""</formula>
    </cfRule>
  </conditionalFormatting>
  <conditionalFormatting sqref="L138">
    <cfRule type="expression" priority="198" dxfId="1">
      <formula>J138=""</formula>
    </cfRule>
    <cfRule type="expression" priority="199" dxfId="1">
      <formula>J138="いいえ"</formula>
    </cfRule>
    <cfRule type="expression" priority="201" dxfId="0">
      <formula>L138=""</formula>
    </cfRule>
  </conditionalFormatting>
  <conditionalFormatting sqref="I141 L141">
    <cfRule type="expression" priority="175" dxfId="1" stopIfTrue="1">
      <formula>G140=""</formula>
    </cfRule>
    <cfRule type="expression" priority="176" dxfId="1" stopIfTrue="1">
      <formula>G140="いいえ"</formula>
    </cfRule>
    <cfRule type="expression" priority="200" dxfId="8" stopIfTrue="1">
      <formula>I141=""</formula>
    </cfRule>
  </conditionalFormatting>
  <conditionalFormatting sqref="G143:M143">
    <cfRule type="expression" priority="174" dxfId="1">
      <formula>G143=""</formula>
    </cfRule>
  </conditionalFormatting>
  <conditionalFormatting sqref="G148:G157 J148:J157 G159 G161 J159 J161">
    <cfRule type="expression" priority="173" dxfId="0">
      <formula>G148=""</formula>
    </cfRule>
  </conditionalFormatting>
  <conditionalFormatting sqref="I148 L148">
    <cfRule type="expression" priority="170" dxfId="1">
      <formula>G148=""</formula>
    </cfRule>
    <cfRule type="expression" priority="171" dxfId="1">
      <formula>G148="いいえ"</formula>
    </cfRule>
    <cfRule type="expression" priority="172" dxfId="8">
      <formula>I148=""</formula>
    </cfRule>
  </conditionalFormatting>
  <conditionalFormatting sqref="I149 L149">
    <cfRule type="expression" priority="167" dxfId="1">
      <formula>G149="いいえ"</formula>
    </cfRule>
    <cfRule type="expression" priority="168" dxfId="1">
      <formula>G149=""</formula>
    </cfRule>
    <cfRule type="expression" priority="169" dxfId="8">
      <formula>I149=""</formula>
    </cfRule>
  </conditionalFormatting>
  <conditionalFormatting sqref="I150 L150">
    <cfRule type="expression" priority="164" dxfId="1">
      <formula>G149=""</formula>
    </cfRule>
    <cfRule type="expression" priority="165" dxfId="1">
      <formula>G149="いいえ"</formula>
    </cfRule>
    <cfRule type="expression" priority="166" dxfId="0">
      <formula>I150=""</formula>
    </cfRule>
  </conditionalFormatting>
  <conditionalFormatting sqref="M148:N148">
    <cfRule type="expression" priority="161" dxfId="309">
      <formula>$N148&lt;&gt;""</formula>
    </cfRule>
    <cfRule type="expression" priority="162" dxfId="309">
      <formula>$J148="はい"</formula>
    </cfRule>
    <cfRule type="expression" priority="163" dxfId="1">
      <formula>$G148=$J148</formula>
    </cfRule>
  </conditionalFormatting>
  <conditionalFormatting sqref="I151 L151 I153 L153">
    <cfRule type="expression" priority="158" dxfId="1">
      <formula>G151=""</formula>
    </cfRule>
    <cfRule type="expression" priority="159" dxfId="1">
      <formula>G151="いいえ"</formula>
    </cfRule>
    <cfRule type="expression" priority="160" dxfId="8">
      <formula>I151=""</formula>
    </cfRule>
  </conditionalFormatting>
  <conditionalFormatting sqref="I152 L152 I154 L154">
    <cfRule type="expression" priority="155" dxfId="1">
      <formula>G151=""</formula>
    </cfRule>
    <cfRule type="expression" priority="156" dxfId="1">
      <formula>G151="いいえ"</formula>
    </cfRule>
    <cfRule type="expression" priority="157" dxfId="8">
      <formula>I152=""</formula>
    </cfRule>
  </conditionalFormatting>
  <conditionalFormatting sqref="M149:N149">
    <cfRule type="expression" priority="152" dxfId="309">
      <formula>$N149&lt;&gt;""</formula>
    </cfRule>
    <cfRule type="expression" priority="153" dxfId="309">
      <formula>J149="はい"</formula>
    </cfRule>
    <cfRule type="expression" priority="154" dxfId="1">
      <formula>G149=J149</formula>
    </cfRule>
  </conditionalFormatting>
  <conditionalFormatting sqref="M151:N151">
    <cfRule type="expression" priority="147" dxfId="1">
      <formula>$G$28=""</formula>
    </cfRule>
  </conditionalFormatting>
  <conditionalFormatting sqref="M151:N151">
    <cfRule type="expression" priority="148" dxfId="309">
      <formula>$N151&lt;&gt;""</formula>
    </cfRule>
    <cfRule type="expression" priority="149" dxfId="309">
      <formula>J151="はい"</formula>
    </cfRule>
    <cfRule type="expression" priority="150" dxfId="1">
      <formula>G151=J151</formula>
    </cfRule>
  </conditionalFormatting>
  <conditionalFormatting sqref="M153:N153">
    <cfRule type="expression" priority="143" dxfId="1">
      <formula>$G$28=""</formula>
    </cfRule>
  </conditionalFormatting>
  <conditionalFormatting sqref="M153:N153">
    <cfRule type="expression" priority="144" dxfId="309">
      <formula>$N153&lt;&gt;""</formula>
    </cfRule>
    <cfRule type="expression" priority="145" dxfId="309">
      <formula>J153="はい"</formula>
    </cfRule>
    <cfRule type="expression" priority="146" dxfId="1">
      <formula>G153=J153</formula>
    </cfRule>
  </conditionalFormatting>
  <conditionalFormatting sqref="I155:I156 L155:L156">
    <cfRule type="expression" priority="138" dxfId="1">
      <formula>G155=""</formula>
    </cfRule>
    <cfRule type="expression" priority="139" dxfId="1">
      <formula>G155="いいえ"</formula>
    </cfRule>
    <cfRule type="expression" priority="140" dxfId="0">
      <formula>I155=""</formula>
    </cfRule>
  </conditionalFormatting>
  <conditionalFormatting sqref="M155:N156">
    <cfRule type="expression" priority="141" dxfId="309">
      <formula>$J155="はい"</formula>
    </cfRule>
    <cfRule type="expression" priority="142" dxfId="309">
      <formula>$N155&lt;&gt;""</formula>
    </cfRule>
    <cfRule type="expression" priority="151" dxfId="1">
      <formula>$G155=$J155</formula>
    </cfRule>
  </conditionalFormatting>
  <conditionalFormatting sqref="I157 L157 I159 L159">
    <cfRule type="expression" priority="135" dxfId="1">
      <formula>G157=""</formula>
    </cfRule>
    <cfRule type="expression" priority="136" dxfId="1">
      <formula>G157="いいえ"</formula>
    </cfRule>
    <cfRule type="expression" priority="137" dxfId="0">
      <formula>I157=""</formula>
    </cfRule>
  </conditionalFormatting>
  <conditionalFormatting sqref="I158 L158 I160 L160">
    <cfRule type="expression" priority="132" dxfId="1">
      <formula>G157=""</formula>
    </cfRule>
    <cfRule type="expression" priority="133" dxfId="1">
      <formula>G157="いいえ"</formula>
    </cfRule>
    <cfRule type="expression" priority="134" dxfId="8">
      <formula>I158=""</formula>
    </cfRule>
  </conditionalFormatting>
  <conditionalFormatting sqref="M157:N157">
    <cfRule type="expression" priority="127" dxfId="1">
      <formula>$G$28=""</formula>
    </cfRule>
  </conditionalFormatting>
  <conditionalFormatting sqref="M157:N157">
    <cfRule type="expression" priority="128" dxfId="309">
      <formula>$N157&lt;&gt;""</formula>
    </cfRule>
    <cfRule type="expression" priority="129" dxfId="309">
      <formula>J157="はい"</formula>
    </cfRule>
    <cfRule type="expression" priority="130" dxfId="1">
      <formula>G157=J157</formula>
    </cfRule>
  </conditionalFormatting>
  <conditionalFormatting sqref="M159:N159">
    <cfRule type="expression" priority="123" dxfId="1">
      <formula>$G$28=""</formula>
    </cfRule>
  </conditionalFormatting>
  <conditionalFormatting sqref="M159:N159">
    <cfRule type="expression" priority="124" dxfId="309">
      <formula>$N159&lt;&gt;""</formula>
    </cfRule>
    <cfRule type="expression" priority="125" dxfId="309">
      <formula>J159="はい"</formula>
    </cfRule>
    <cfRule type="expression" priority="126" dxfId="1">
      <formula>G159=J159</formula>
    </cfRule>
  </conditionalFormatting>
  <conditionalFormatting sqref="M161:N161">
    <cfRule type="expression" priority="114" dxfId="309">
      <formula>$J161="はい"</formula>
    </cfRule>
    <cfRule type="expression" priority="115" dxfId="309">
      <formula>$N161&lt;&gt;""</formula>
    </cfRule>
    <cfRule type="expression" priority="116" dxfId="1">
      <formula>$G161=$J161</formula>
    </cfRule>
  </conditionalFormatting>
  <conditionalFormatting sqref="I162">
    <cfRule type="expression" priority="111" dxfId="1">
      <formula>G161=""</formula>
    </cfRule>
    <cfRule type="expression" priority="112" dxfId="1">
      <formula>G161="いいえ"</formula>
    </cfRule>
    <cfRule type="expression" priority="113" dxfId="8">
      <formula>I162=""</formula>
    </cfRule>
  </conditionalFormatting>
  <conditionalFormatting sqref="L162">
    <cfRule type="expression" priority="108" dxfId="1">
      <formula>J161=""</formula>
    </cfRule>
    <cfRule type="expression" priority="109" dxfId="1">
      <formula>J161="いいえ"</formula>
    </cfRule>
    <cfRule type="expression" priority="110" dxfId="8">
      <formula>L162=""</formula>
    </cfRule>
  </conditionalFormatting>
  <conditionalFormatting sqref="J163 G163">
    <cfRule type="expression" priority="106" dxfId="0">
      <formula>G163=""</formula>
    </cfRule>
  </conditionalFormatting>
  <conditionalFormatting sqref="I163">
    <cfRule type="expression" priority="102" dxfId="1">
      <formula>G163=""</formula>
    </cfRule>
    <cfRule type="expression" priority="103" dxfId="1">
      <formula>G163="いいえ"</formula>
    </cfRule>
    <cfRule type="expression" priority="104" dxfId="0">
      <formula>I163=""</formula>
    </cfRule>
  </conditionalFormatting>
  <conditionalFormatting sqref="L163">
    <cfRule type="expression" priority="99" dxfId="1">
      <formula>J163=""</formula>
    </cfRule>
    <cfRule type="expression" priority="100" dxfId="1">
      <formula>J163="いいえ"</formula>
    </cfRule>
    <cfRule type="expression" priority="101" dxfId="0">
      <formula>L163=""</formula>
    </cfRule>
  </conditionalFormatting>
  <conditionalFormatting sqref="M163:N163">
    <cfRule type="expression" priority="96" dxfId="309">
      <formula>$J163="はい"</formula>
    </cfRule>
    <cfRule type="expression" priority="97" dxfId="309">
      <formula>$N163&lt;&gt;""</formula>
    </cfRule>
    <cfRule type="expression" priority="98" dxfId="1">
      <formula>$G163=$J163</formula>
    </cfRule>
  </conditionalFormatting>
  <conditionalFormatting sqref="I161">
    <cfRule type="expression" priority="121" dxfId="1">
      <formula>G161=""</formula>
    </cfRule>
    <cfRule type="expression" priority="122" dxfId="1">
      <formula>G161="いいえ"</formula>
    </cfRule>
    <cfRule type="expression" priority="131" dxfId="0">
      <formula>I161=""</formula>
    </cfRule>
  </conditionalFormatting>
  <conditionalFormatting sqref="L161">
    <cfRule type="expression" priority="117" dxfId="1">
      <formula>J161=""</formula>
    </cfRule>
    <cfRule type="expression" priority="118" dxfId="1">
      <formula>J161="いいえ"</formula>
    </cfRule>
    <cfRule type="expression" priority="120" dxfId="0">
      <formula>L161=""</formula>
    </cfRule>
  </conditionalFormatting>
  <conditionalFormatting sqref="I164 L164">
    <cfRule type="expression" priority="94" dxfId="1" stopIfTrue="1">
      <formula>G163=""</formula>
    </cfRule>
    <cfRule type="expression" priority="95" dxfId="1" stopIfTrue="1">
      <formula>G163="いいえ"</formula>
    </cfRule>
    <cfRule type="expression" priority="119" dxfId="8" stopIfTrue="1">
      <formula>I164=""</formula>
    </cfRule>
  </conditionalFormatting>
  <conditionalFormatting sqref="G166:M166">
    <cfRule type="expression" priority="93" dxfId="1">
      <formula>G166=""</formula>
    </cfRule>
  </conditionalFormatting>
  <conditionalFormatting sqref="G171:G180 J171:J180 G182 G184 J182 J184">
    <cfRule type="expression" priority="92" dxfId="0">
      <formula>G171=""</formula>
    </cfRule>
  </conditionalFormatting>
  <conditionalFormatting sqref="I171 L171">
    <cfRule type="expression" priority="89" dxfId="1">
      <formula>G171=""</formula>
    </cfRule>
    <cfRule type="expression" priority="90" dxfId="1">
      <formula>G171="いいえ"</formula>
    </cfRule>
    <cfRule type="expression" priority="91" dxfId="8">
      <formula>I171=""</formula>
    </cfRule>
  </conditionalFormatting>
  <conditionalFormatting sqref="I172 L172">
    <cfRule type="expression" priority="86" dxfId="1">
      <formula>G172="いいえ"</formula>
    </cfRule>
    <cfRule type="expression" priority="87" dxfId="1">
      <formula>G172=""</formula>
    </cfRule>
    <cfRule type="expression" priority="88" dxfId="8">
      <formula>I172=""</formula>
    </cfRule>
  </conditionalFormatting>
  <conditionalFormatting sqref="I173 L173">
    <cfRule type="expression" priority="83" dxfId="1">
      <formula>G172=""</formula>
    </cfRule>
    <cfRule type="expression" priority="84" dxfId="1">
      <formula>G172="いいえ"</formula>
    </cfRule>
    <cfRule type="expression" priority="85" dxfId="0">
      <formula>I173=""</formula>
    </cfRule>
  </conditionalFormatting>
  <conditionalFormatting sqref="M171:N171">
    <cfRule type="expression" priority="80" dxfId="309">
      <formula>$N171&lt;&gt;""</formula>
    </cfRule>
    <cfRule type="expression" priority="81" dxfId="309">
      <formula>$J171="はい"</formula>
    </cfRule>
    <cfRule type="expression" priority="82" dxfId="1">
      <formula>$G171=$J171</formula>
    </cfRule>
  </conditionalFormatting>
  <conditionalFormatting sqref="I174 L174 I176 L176">
    <cfRule type="expression" priority="77" dxfId="1">
      <formula>G174=""</formula>
    </cfRule>
    <cfRule type="expression" priority="78" dxfId="1">
      <formula>G174="いいえ"</formula>
    </cfRule>
    <cfRule type="expression" priority="79" dxfId="8">
      <formula>I174=""</formula>
    </cfRule>
  </conditionalFormatting>
  <conditionalFormatting sqref="I175 L175 I177 L177">
    <cfRule type="expression" priority="74" dxfId="1">
      <formula>G174=""</formula>
    </cfRule>
    <cfRule type="expression" priority="75" dxfId="1">
      <formula>G174="いいえ"</formula>
    </cfRule>
    <cfRule type="expression" priority="76" dxfId="8">
      <formula>I175=""</formula>
    </cfRule>
  </conditionalFormatting>
  <conditionalFormatting sqref="M172:N172">
    <cfRule type="expression" priority="71" dxfId="309">
      <formula>$N172&lt;&gt;""</formula>
    </cfRule>
    <cfRule type="expression" priority="72" dxfId="309">
      <formula>J172="はい"</formula>
    </cfRule>
    <cfRule type="expression" priority="73" dxfId="1">
      <formula>G172=J172</formula>
    </cfRule>
  </conditionalFormatting>
  <conditionalFormatting sqref="M174:N174">
    <cfRule type="expression" priority="66" dxfId="1">
      <formula>$G$28=""</formula>
    </cfRule>
  </conditionalFormatting>
  <conditionalFormatting sqref="M174:N174">
    <cfRule type="expression" priority="67" dxfId="309">
      <formula>$N174&lt;&gt;""</formula>
    </cfRule>
    <cfRule type="expression" priority="68" dxfId="309">
      <formula>J174="はい"</formula>
    </cfRule>
    <cfRule type="expression" priority="69" dxfId="1">
      <formula>G174=J174</formula>
    </cfRule>
  </conditionalFormatting>
  <conditionalFormatting sqref="M176:N176">
    <cfRule type="expression" priority="62" dxfId="1">
      <formula>$G$28=""</formula>
    </cfRule>
  </conditionalFormatting>
  <conditionalFormatting sqref="M176:N176">
    <cfRule type="expression" priority="63" dxfId="309">
      <formula>$N176&lt;&gt;""</formula>
    </cfRule>
    <cfRule type="expression" priority="64" dxfId="309">
      <formula>J176="はい"</formula>
    </cfRule>
    <cfRule type="expression" priority="65" dxfId="1">
      <formula>G176=J176</formula>
    </cfRule>
  </conditionalFormatting>
  <conditionalFormatting sqref="I178:I179 L178:L179">
    <cfRule type="expression" priority="57" dxfId="1">
      <formula>G178=""</formula>
    </cfRule>
    <cfRule type="expression" priority="58" dxfId="1">
      <formula>G178="いいえ"</formula>
    </cfRule>
    <cfRule type="expression" priority="59" dxfId="0">
      <formula>I178=""</formula>
    </cfRule>
  </conditionalFormatting>
  <conditionalFormatting sqref="M178:N179">
    <cfRule type="expression" priority="60" dxfId="309">
      <formula>$J178="はい"</formula>
    </cfRule>
    <cfRule type="expression" priority="61" dxfId="309">
      <formula>$N178&lt;&gt;""</formula>
    </cfRule>
    <cfRule type="expression" priority="70" dxfId="1">
      <formula>$G178=$J178</formula>
    </cfRule>
  </conditionalFormatting>
  <conditionalFormatting sqref="I180 L180 I182 L182">
    <cfRule type="expression" priority="54" dxfId="1">
      <formula>G180=""</formula>
    </cfRule>
    <cfRule type="expression" priority="55" dxfId="1">
      <formula>G180="いいえ"</formula>
    </cfRule>
    <cfRule type="expression" priority="56" dxfId="0">
      <formula>I180=""</formula>
    </cfRule>
  </conditionalFormatting>
  <conditionalFormatting sqref="I181 L181 I183 L183">
    <cfRule type="expression" priority="51" dxfId="1">
      <formula>G180=""</formula>
    </cfRule>
    <cfRule type="expression" priority="52" dxfId="1">
      <formula>G180="いいえ"</formula>
    </cfRule>
    <cfRule type="expression" priority="53" dxfId="8">
      <formula>I181=""</formula>
    </cfRule>
  </conditionalFormatting>
  <conditionalFormatting sqref="M180:N180">
    <cfRule type="expression" priority="46" dxfId="1">
      <formula>$G$28=""</formula>
    </cfRule>
  </conditionalFormatting>
  <conditionalFormatting sqref="M180:N180">
    <cfRule type="expression" priority="47" dxfId="309">
      <formula>$N180&lt;&gt;""</formula>
    </cfRule>
    <cfRule type="expression" priority="48" dxfId="309">
      <formula>J180="はい"</formula>
    </cfRule>
    <cfRule type="expression" priority="49" dxfId="1">
      <formula>G180=J180</formula>
    </cfRule>
  </conditionalFormatting>
  <conditionalFormatting sqref="M182:N182">
    <cfRule type="expression" priority="42" dxfId="1">
      <formula>$G$28=""</formula>
    </cfRule>
  </conditionalFormatting>
  <conditionalFormatting sqref="M182:N182">
    <cfRule type="expression" priority="43" dxfId="309">
      <formula>$N182&lt;&gt;""</formula>
    </cfRule>
    <cfRule type="expression" priority="44" dxfId="309">
      <formula>J182="はい"</formula>
    </cfRule>
    <cfRule type="expression" priority="45" dxfId="1">
      <formula>G182=J182</formula>
    </cfRule>
  </conditionalFormatting>
  <conditionalFormatting sqref="M184:N184">
    <cfRule type="expression" priority="33" dxfId="309">
      <formula>$J184="はい"</formula>
    </cfRule>
    <cfRule type="expression" priority="34" dxfId="309">
      <formula>$N184&lt;&gt;""</formula>
    </cfRule>
    <cfRule type="expression" priority="35" dxfId="1">
      <formula>$G184=$J184</formula>
    </cfRule>
  </conditionalFormatting>
  <conditionalFormatting sqref="I185">
    <cfRule type="expression" priority="30" dxfId="1">
      <formula>G184=""</formula>
    </cfRule>
    <cfRule type="expression" priority="31" dxfId="1">
      <formula>G184="いいえ"</formula>
    </cfRule>
    <cfRule type="expression" priority="32" dxfId="8">
      <formula>I185=""</formula>
    </cfRule>
  </conditionalFormatting>
  <conditionalFormatting sqref="L185">
    <cfRule type="expression" priority="27" dxfId="1">
      <formula>J184=""</formula>
    </cfRule>
    <cfRule type="expression" priority="28" dxfId="1">
      <formula>J184="いいえ"</formula>
    </cfRule>
    <cfRule type="expression" priority="29" dxfId="8">
      <formula>L185=""</formula>
    </cfRule>
  </conditionalFormatting>
  <conditionalFormatting sqref="J186 G186">
    <cfRule type="expression" priority="25" dxfId="0">
      <formula>G186=""</formula>
    </cfRule>
  </conditionalFormatting>
  <conditionalFormatting sqref="I186">
    <cfRule type="expression" priority="21" dxfId="1">
      <formula>G186=""</formula>
    </cfRule>
    <cfRule type="expression" priority="22" dxfId="1">
      <formula>G186="いいえ"</formula>
    </cfRule>
    <cfRule type="expression" priority="23" dxfId="0">
      <formula>I186=""</formula>
    </cfRule>
  </conditionalFormatting>
  <conditionalFormatting sqref="L186">
    <cfRule type="expression" priority="18" dxfId="1">
      <formula>J186=""</formula>
    </cfRule>
    <cfRule type="expression" priority="19" dxfId="1">
      <formula>J186="いいえ"</formula>
    </cfRule>
    <cfRule type="expression" priority="20" dxfId="0">
      <formula>L186=""</formula>
    </cfRule>
  </conditionalFormatting>
  <conditionalFormatting sqref="M186:N186">
    <cfRule type="expression" priority="15" dxfId="309">
      <formula>$J186="はい"</formula>
    </cfRule>
    <cfRule type="expression" priority="16" dxfId="309">
      <formula>$N186&lt;&gt;""</formula>
    </cfRule>
    <cfRule type="expression" priority="17" dxfId="1">
      <formula>$G186=$J186</formula>
    </cfRule>
  </conditionalFormatting>
  <conditionalFormatting sqref="I184">
    <cfRule type="expression" priority="40" dxfId="1">
      <formula>G184=""</formula>
    </cfRule>
    <cfRule type="expression" priority="41" dxfId="1">
      <formula>G184="いいえ"</formula>
    </cfRule>
    <cfRule type="expression" priority="50" dxfId="0">
      <formula>I184=""</formula>
    </cfRule>
  </conditionalFormatting>
  <conditionalFormatting sqref="L184">
    <cfRule type="expression" priority="36" dxfId="1">
      <formula>J184=""</formula>
    </cfRule>
    <cfRule type="expression" priority="37" dxfId="1">
      <formula>J184="いいえ"</formula>
    </cfRule>
    <cfRule type="expression" priority="39" dxfId="0">
      <formula>L184=""</formula>
    </cfRule>
  </conditionalFormatting>
  <conditionalFormatting sqref="I187 L187">
    <cfRule type="expression" priority="13" dxfId="1" stopIfTrue="1">
      <formula>G186=""</formula>
    </cfRule>
    <cfRule type="expression" priority="14" dxfId="1" stopIfTrue="1">
      <formula>G186="いいえ"</formula>
    </cfRule>
    <cfRule type="expression" priority="38" dxfId="8" stopIfTrue="1">
      <formula>I187=""</formula>
    </cfRule>
  </conditionalFormatting>
  <conditionalFormatting sqref="G56:N72">
    <cfRule type="expression" priority="12" dxfId="1" stopIfTrue="1">
      <formula>$G$51=""</formula>
    </cfRule>
  </conditionalFormatting>
  <conditionalFormatting sqref="G79:N95">
    <cfRule type="expression" priority="11" dxfId="1" stopIfTrue="1">
      <formula>$G$74=""</formula>
    </cfRule>
  </conditionalFormatting>
  <conditionalFormatting sqref="G102:N118">
    <cfRule type="expression" priority="10" dxfId="1" stopIfTrue="1">
      <formula>$G$97=""</formula>
    </cfRule>
  </conditionalFormatting>
  <conditionalFormatting sqref="G125:N141">
    <cfRule type="expression" priority="9" dxfId="1" stopIfTrue="1">
      <formula>$G$120=""</formula>
    </cfRule>
  </conditionalFormatting>
  <conditionalFormatting sqref="G148:N164">
    <cfRule type="expression" priority="8" dxfId="1" stopIfTrue="1">
      <formula>$G$143=""</formula>
    </cfRule>
  </conditionalFormatting>
  <conditionalFormatting sqref="G171:N187">
    <cfRule type="expression" priority="7" dxfId="1" stopIfTrue="1">
      <formula>$G$166=""</formula>
    </cfRule>
  </conditionalFormatting>
  <conditionalFormatting sqref="F10:F17">
    <cfRule type="expression" priority="6" dxfId="859">
      <formula>F10=""</formula>
    </cfRule>
  </conditionalFormatting>
  <conditionalFormatting sqref="H10:H17">
    <cfRule type="expression" priority="5" dxfId="8">
      <formula>H10=""</formula>
    </cfRule>
  </conditionalFormatting>
  <conditionalFormatting sqref="G19:M25">
    <cfRule type="expression" priority="3" dxfId="29" stopIfTrue="1">
      <formula>G19&lt;&gt;""</formula>
    </cfRule>
  </conditionalFormatting>
  <conditionalFormatting sqref="M6">
    <cfRule type="expression" priority="2" dxfId="0"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M5" sqref="M5"/>
    </sheetView>
  </sheetViews>
  <sheetFormatPr defaultColWidth="8.8515625" defaultRowHeight="15"/>
  <cols>
    <col min="1" max="1" width="2.00390625" style="47" customWidth="1"/>
    <col min="2" max="2" width="2.140625" style="47" customWidth="1"/>
    <col min="3" max="5" width="26.14062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417" t="s">
        <v>94</v>
      </c>
      <c r="G1" s="417"/>
      <c r="H1" s="417"/>
      <c r="I1" s="417"/>
      <c r="J1" s="417"/>
      <c r="K1" s="417"/>
      <c r="L1" s="417"/>
      <c r="M1" s="93" t="s">
        <v>242</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72</v>
      </c>
      <c r="D3" s="69"/>
      <c r="E3" s="91"/>
      <c r="F3" s="91"/>
      <c r="G3" s="91"/>
      <c r="H3" s="91"/>
      <c r="I3" s="91"/>
      <c r="J3" s="91"/>
      <c r="K3" s="91"/>
      <c r="L3" s="91"/>
      <c r="M3" s="91"/>
      <c r="N3" s="90"/>
    </row>
    <row r="4" spans="1:14" ht="36.75" customHeight="1">
      <c r="A4" s="50"/>
      <c r="B4" s="50"/>
      <c r="C4" s="84"/>
      <c r="D4" s="84"/>
      <c r="E4" s="84"/>
      <c r="F4" s="84"/>
      <c r="G4" s="84"/>
      <c r="H4" s="60"/>
      <c r="I4" s="59"/>
      <c r="J4" s="59"/>
      <c r="N4" s="50"/>
    </row>
    <row r="5" spans="1:14" ht="36.75" customHeight="1">
      <c r="A5" s="50"/>
      <c r="B5" s="50"/>
      <c r="C5" s="84"/>
      <c r="D5" s="84"/>
      <c r="E5" s="84"/>
      <c r="F5" s="84"/>
      <c r="G5" s="84"/>
      <c r="H5" s="60"/>
      <c r="I5" s="59"/>
      <c r="J5" s="59"/>
      <c r="K5" s="411" t="s">
        <v>89</v>
      </c>
      <c r="L5" s="418"/>
      <c r="M5" s="89"/>
      <c r="N5" s="50"/>
    </row>
    <row r="6" spans="1:14" ht="36.75" customHeight="1">
      <c r="A6" s="50"/>
      <c r="B6" s="50"/>
      <c r="C6" s="84"/>
      <c r="D6" s="84"/>
      <c r="E6" s="84"/>
      <c r="F6" s="84"/>
      <c r="G6" s="84"/>
      <c r="H6" s="60"/>
      <c r="I6" s="59"/>
      <c r="J6" s="59"/>
      <c r="K6" s="411" t="s">
        <v>90</v>
      </c>
      <c r="L6" s="469"/>
      <c r="M6" s="253"/>
      <c r="N6" s="50"/>
    </row>
    <row r="7" spans="1:14" ht="36.75" customHeight="1">
      <c r="A7" s="50"/>
      <c r="B7" s="50"/>
      <c r="C7" s="406" t="s">
        <v>170</v>
      </c>
      <c r="D7" s="408">
        <f>IF('様式A'!B10="","",'様式A'!B10)</f>
      </c>
      <c r="E7" s="409"/>
      <c r="F7" s="409"/>
      <c r="G7" s="409"/>
      <c r="H7" s="409"/>
      <c r="I7" s="409"/>
      <c r="J7" s="60"/>
      <c r="K7" s="411" t="s">
        <v>91</v>
      </c>
      <c r="L7" s="412"/>
      <c r="M7" s="100"/>
      <c r="N7" s="50"/>
    </row>
    <row r="8" spans="1:14" ht="36.75" customHeight="1">
      <c r="A8" s="50"/>
      <c r="B8" s="50"/>
      <c r="C8" s="407"/>
      <c r="D8" s="410"/>
      <c r="E8" s="410"/>
      <c r="F8" s="410"/>
      <c r="G8" s="410"/>
      <c r="H8" s="410"/>
      <c r="I8" s="410"/>
      <c r="J8" s="88"/>
      <c r="K8" s="411" t="s">
        <v>92</v>
      </c>
      <c r="L8" s="412"/>
      <c r="M8" s="87"/>
      <c r="N8" s="50"/>
    </row>
    <row r="9" spans="1:14" ht="45.75" customHeight="1">
      <c r="A9" s="50"/>
      <c r="B9" s="50"/>
      <c r="C9" s="86"/>
      <c r="D9" s="85"/>
      <c r="E9" s="76"/>
      <c r="F9" s="76"/>
      <c r="G9" s="84"/>
      <c r="H9" s="83"/>
      <c r="I9" s="83"/>
      <c r="J9" s="83"/>
      <c r="K9" s="423" t="s">
        <v>93</v>
      </c>
      <c r="L9" s="424"/>
      <c r="M9" s="424"/>
      <c r="N9" s="77"/>
    </row>
    <row r="10" spans="1:14" ht="93" customHeight="1">
      <c r="A10" s="50"/>
      <c r="B10" s="50"/>
      <c r="C10" s="86"/>
      <c r="D10" s="85"/>
      <c r="E10" s="76"/>
      <c r="F10" s="76"/>
      <c r="G10" s="84"/>
      <c r="H10" s="83"/>
      <c r="I10" s="83"/>
      <c r="J10" s="83"/>
      <c r="K10" s="425"/>
      <c r="L10" s="426"/>
      <c r="M10" s="427"/>
      <c r="N10" s="77"/>
    </row>
    <row r="11" spans="1:14" s="49" customFormat="1" ht="37.5" customHeight="1">
      <c r="A11" s="60"/>
      <c r="B11" s="72"/>
      <c r="C11" s="71" t="s">
        <v>73</v>
      </c>
      <c r="D11" s="70"/>
      <c r="E11" s="70"/>
      <c r="F11" s="70"/>
      <c r="G11" s="70"/>
      <c r="H11" s="70"/>
      <c r="I11" s="70"/>
      <c r="J11" s="70"/>
      <c r="K11" s="69"/>
      <c r="L11" s="68"/>
      <c r="M11" s="68"/>
      <c r="N11" s="67"/>
    </row>
    <row r="12" spans="1:14" ht="30.75" customHeight="1">
      <c r="A12" s="50"/>
      <c r="B12" s="50"/>
      <c r="C12" s="337" t="s">
        <v>220</v>
      </c>
      <c r="D12" s="394"/>
      <c r="E12" s="395"/>
      <c r="F12" s="66" t="s">
        <v>63</v>
      </c>
      <c r="G12" s="402">
        <f>IF('様式B'!F10="","",'様式B'!F10)</f>
      </c>
      <c r="H12" s="402"/>
      <c r="I12" s="402"/>
      <c r="J12" s="403">
        <f>IF(G12="","","本研究対象薬剤・機器名："&amp;'様式B'!H10)</f>
      </c>
      <c r="K12" s="404"/>
      <c r="L12" s="404"/>
      <c r="M12" s="404"/>
      <c r="N12" s="50"/>
    </row>
    <row r="13" spans="1:14" ht="30.75" customHeight="1">
      <c r="A13" s="50"/>
      <c r="B13" s="50"/>
      <c r="C13" s="396"/>
      <c r="D13" s="397"/>
      <c r="E13" s="398"/>
      <c r="F13" s="66" t="s">
        <v>66</v>
      </c>
      <c r="G13" s="402">
        <f>IF('様式B'!F11="","",'様式B'!F11)</f>
      </c>
      <c r="H13" s="402"/>
      <c r="I13" s="402"/>
      <c r="J13" s="403">
        <f>IF(G13="","","本研究対象薬剤・機器名："&amp;'様式B'!H11)</f>
      </c>
      <c r="K13" s="404"/>
      <c r="L13" s="404"/>
      <c r="M13" s="404"/>
      <c r="N13" s="50"/>
    </row>
    <row r="14" spans="1:14" ht="30.75" customHeight="1">
      <c r="A14" s="50"/>
      <c r="B14" s="50"/>
      <c r="C14" s="396"/>
      <c r="D14" s="397"/>
      <c r="E14" s="398"/>
      <c r="F14" s="66" t="s">
        <v>65</v>
      </c>
      <c r="G14" s="402">
        <f>IF('様式B'!F12="","",'様式B'!F12)</f>
      </c>
      <c r="H14" s="402"/>
      <c r="I14" s="402"/>
      <c r="J14" s="403">
        <f>IF(G14="","","本研究対象薬剤・機器名："&amp;'様式B'!H12)</f>
      </c>
      <c r="K14" s="404"/>
      <c r="L14" s="404"/>
      <c r="M14" s="404"/>
      <c r="N14" s="50"/>
    </row>
    <row r="15" spans="1:14" ht="30.75" customHeight="1">
      <c r="A15" s="50"/>
      <c r="B15" s="50"/>
      <c r="C15" s="396"/>
      <c r="D15" s="397"/>
      <c r="E15" s="398"/>
      <c r="F15" s="66" t="s">
        <v>64</v>
      </c>
      <c r="G15" s="402">
        <f>IF('様式B'!F13="","",'様式B'!F13)</f>
      </c>
      <c r="H15" s="402"/>
      <c r="I15" s="402"/>
      <c r="J15" s="403">
        <f>IF(G15="","","本研究対象薬剤・機器名："&amp;'様式B'!H13)</f>
      </c>
      <c r="K15" s="404"/>
      <c r="L15" s="404"/>
      <c r="M15" s="404"/>
      <c r="N15" s="50"/>
    </row>
    <row r="16" spans="1:14" ht="30.75" customHeight="1">
      <c r="A16" s="50"/>
      <c r="B16" s="50"/>
      <c r="C16" s="396"/>
      <c r="D16" s="397"/>
      <c r="E16" s="398"/>
      <c r="F16" s="66" t="s">
        <v>74</v>
      </c>
      <c r="G16" s="402">
        <f>IF('様式B'!F14="","",'様式B'!F14)</f>
      </c>
      <c r="H16" s="402"/>
      <c r="I16" s="402"/>
      <c r="J16" s="403">
        <f>IF(G16="","","本研究対象薬剤・機器名："&amp;'様式B'!H14)</f>
      </c>
      <c r="K16" s="404"/>
      <c r="L16" s="404"/>
      <c r="M16" s="404"/>
      <c r="N16" s="50"/>
    </row>
    <row r="17" spans="1:14" ht="30.75" customHeight="1">
      <c r="A17" s="50"/>
      <c r="B17" s="50"/>
      <c r="C17" s="396"/>
      <c r="D17" s="397"/>
      <c r="E17" s="398"/>
      <c r="F17" s="66" t="s">
        <v>75</v>
      </c>
      <c r="G17" s="402"/>
      <c r="H17" s="402"/>
      <c r="I17" s="402"/>
      <c r="J17" s="403"/>
      <c r="K17" s="404"/>
      <c r="L17" s="404"/>
      <c r="M17" s="404"/>
      <c r="N17" s="50"/>
    </row>
    <row r="18" spans="1:14" ht="30.75" customHeight="1">
      <c r="A18" s="50"/>
      <c r="B18" s="50"/>
      <c r="C18" s="399"/>
      <c r="D18" s="400"/>
      <c r="E18" s="401"/>
      <c r="F18" s="66" t="s">
        <v>76</v>
      </c>
      <c r="G18" s="402"/>
      <c r="H18" s="402"/>
      <c r="I18" s="402"/>
      <c r="J18" s="405"/>
      <c r="K18" s="404"/>
      <c r="L18" s="404"/>
      <c r="M18" s="404"/>
      <c r="N18" s="50"/>
    </row>
    <row r="19" spans="1:14" ht="12.75" customHeight="1">
      <c r="A19" s="50"/>
      <c r="B19" s="50"/>
      <c r="C19" s="65"/>
      <c r="D19" s="65"/>
      <c r="E19" s="65"/>
      <c r="F19" s="65"/>
      <c r="G19" s="65"/>
      <c r="H19" s="65"/>
      <c r="I19" s="65"/>
      <c r="J19" s="65"/>
      <c r="K19" s="65"/>
      <c r="L19" s="65"/>
      <c r="M19" s="65"/>
      <c r="N19" s="64"/>
    </row>
    <row r="20" spans="1:14" ht="42" customHeight="1">
      <c r="A20" s="50"/>
      <c r="B20" s="50"/>
      <c r="C20" s="391" t="s">
        <v>77</v>
      </c>
      <c r="D20" s="391"/>
      <c r="E20" s="392"/>
      <c r="F20" s="393"/>
      <c r="G20" s="393"/>
      <c r="H20" s="393"/>
      <c r="I20" s="393"/>
      <c r="J20" s="59"/>
      <c r="K20" s="59"/>
      <c r="L20" s="59"/>
      <c r="M20" s="59"/>
      <c r="N20" s="50"/>
    </row>
    <row r="21" spans="1:14" ht="31.5" customHeight="1">
      <c r="A21" s="50"/>
      <c r="B21" s="50"/>
      <c r="C21" s="60"/>
      <c r="D21" s="63"/>
      <c r="E21" s="62" t="s">
        <v>168</v>
      </c>
      <c r="F21" s="61" t="s">
        <v>63</v>
      </c>
      <c r="G21" s="466">
        <f>IF(G12="","",G12)</f>
      </c>
      <c r="H21" s="467"/>
      <c r="I21" s="467"/>
      <c r="J21" s="467"/>
      <c r="K21" s="467"/>
      <c r="L21" s="467"/>
      <c r="M21" s="468"/>
      <c r="N21" s="50"/>
    </row>
    <row r="22" spans="1:14" ht="19.5" customHeight="1">
      <c r="A22" s="50"/>
      <c r="B22" s="50"/>
      <c r="C22" s="60"/>
      <c r="D22" s="60"/>
      <c r="E22" s="59"/>
      <c r="F22" s="59"/>
      <c r="G22" s="60"/>
      <c r="H22" s="60"/>
      <c r="I22" s="59"/>
      <c r="J22" s="59"/>
      <c r="K22" s="59"/>
      <c r="L22" s="59"/>
      <c r="M22" s="59"/>
      <c r="N22" s="50"/>
    </row>
    <row r="23" spans="1:14" ht="21" customHeight="1">
      <c r="A23" s="50"/>
      <c r="B23" s="50"/>
      <c r="C23" s="456" t="s">
        <v>62</v>
      </c>
      <c r="D23" s="457"/>
      <c r="E23" s="457"/>
      <c r="F23" s="458"/>
      <c r="G23" s="369" t="s">
        <v>61</v>
      </c>
      <c r="H23" s="370"/>
      <c r="I23" s="371"/>
      <c r="J23" s="369" t="s">
        <v>79</v>
      </c>
      <c r="K23" s="370"/>
      <c r="L23" s="371"/>
      <c r="M23" s="369"/>
      <c r="N23" s="465"/>
    </row>
    <row r="24" spans="1:14" ht="21" customHeight="1">
      <c r="A24" s="50"/>
      <c r="B24" s="50"/>
      <c r="C24" s="459"/>
      <c r="D24" s="460"/>
      <c r="E24" s="460"/>
      <c r="F24" s="461"/>
      <c r="G24" s="360" t="s">
        <v>23</v>
      </c>
      <c r="H24" s="369" t="s">
        <v>60</v>
      </c>
      <c r="I24" s="371"/>
      <c r="J24" s="360" t="s">
        <v>23</v>
      </c>
      <c r="K24" s="369" t="s">
        <v>60</v>
      </c>
      <c r="L24" s="371"/>
      <c r="M24" s="369" t="s">
        <v>60</v>
      </c>
      <c r="N24" s="465"/>
    </row>
    <row r="25" spans="1:14" ht="52.5" customHeight="1">
      <c r="A25" s="50"/>
      <c r="B25" s="50"/>
      <c r="C25" s="462"/>
      <c r="D25" s="463"/>
      <c r="E25" s="463"/>
      <c r="F25" s="464"/>
      <c r="G25" s="385"/>
      <c r="H25" s="369" t="s">
        <v>59</v>
      </c>
      <c r="I25" s="371"/>
      <c r="J25" s="385"/>
      <c r="K25" s="369" t="s">
        <v>59</v>
      </c>
      <c r="L25" s="371"/>
      <c r="M25" s="369" t="s">
        <v>58</v>
      </c>
      <c r="N25" s="465"/>
    </row>
    <row r="26" spans="1:14" ht="54" customHeight="1">
      <c r="A26" s="50"/>
      <c r="B26" s="50"/>
      <c r="C26" s="376" t="s">
        <v>164</v>
      </c>
      <c r="D26" s="420"/>
      <c r="E26" s="299"/>
      <c r="F26" s="56" t="s">
        <v>52</v>
      </c>
      <c r="G26" s="248"/>
      <c r="H26" s="57" t="s">
        <v>54</v>
      </c>
      <c r="I26" s="58"/>
      <c r="J26" s="248"/>
      <c r="K26" s="57" t="s">
        <v>54</v>
      </c>
      <c r="L26" s="58"/>
      <c r="M26" s="54">
        <f>IF(N26="","",VLOOKUP(N26,基準選択肢C,2,FALSE))</f>
      </c>
      <c r="N26" s="54">
        <f>IF(G26="はい","基準1",IF(J26="はい","基準1",""))</f>
      </c>
    </row>
    <row r="27" spans="1:14" ht="54" customHeight="1">
      <c r="A27" s="50"/>
      <c r="B27" s="50"/>
      <c r="C27" s="379" t="s">
        <v>159</v>
      </c>
      <c r="D27" s="453"/>
      <c r="E27" s="453"/>
      <c r="F27" s="331" t="s">
        <v>52</v>
      </c>
      <c r="G27" s="383"/>
      <c r="H27" s="249" t="s">
        <v>57</v>
      </c>
      <c r="I27" s="97"/>
      <c r="J27" s="383"/>
      <c r="K27" s="249" t="s">
        <v>57</v>
      </c>
      <c r="L27" s="97"/>
      <c r="M27" s="334">
        <f>IF(N27="","",VLOOKUP(N27,基準選択肢C,2,FALSE))</f>
      </c>
      <c r="N27" s="334">
        <f>IF(AND($M$7="研究分担医師",$G27="はい",$I28="有"),"基準1と7",IF(AND($M$7="研究分担医師",$J27="はい",$L28="有"),"基準1と7",IF($G27="はい","基準1",IF($J27="はい","基準1",""))))</f>
      </c>
    </row>
    <row r="28" spans="1:14" ht="48.75" customHeight="1">
      <c r="A28" s="50"/>
      <c r="B28" s="50"/>
      <c r="C28" s="454"/>
      <c r="D28" s="455"/>
      <c r="E28" s="455"/>
      <c r="F28" s="375"/>
      <c r="G28" s="359"/>
      <c r="H28" s="57" t="s">
        <v>56</v>
      </c>
      <c r="I28" s="55"/>
      <c r="J28" s="359"/>
      <c r="K28" s="57" t="s">
        <v>56</v>
      </c>
      <c r="L28" s="55"/>
      <c r="M28" s="304"/>
      <c r="N28" s="304"/>
    </row>
    <row r="29" spans="1:14" ht="60" customHeight="1">
      <c r="A29" s="50"/>
      <c r="B29" s="50"/>
      <c r="C29" s="349" t="s">
        <v>171</v>
      </c>
      <c r="D29" s="344"/>
      <c r="E29" s="345"/>
      <c r="F29" s="331" t="s">
        <v>52</v>
      </c>
      <c r="G29" s="332"/>
      <c r="H29" s="54" t="s">
        <v>55</v>
      </c>
      <c r="I29" s="55"/>
      <c r="J29" s="332"/>
      <c r="K29" s="54" t="s">
        <v>55</v>
      </c>
      <c r="L29" s="55"/>
      <c r="M29" s="334">
        <f>IF(N29="","",VLOOKUP(N29,基準選択肢C,2,FALSE))</f>
      </c>
      <c r="N29" s="334">
        <f>IF(AND($M$7="研究分担医師",$G29="はい",$I30&gt;=2500000),"基準1と7",IF(AND($M$7="研究分担医師",$J29="はい",$L30&gt;=2500000),"基準1と7",IF($G29="はい","基準1",IF($J29="はい","基準1",""))))</f>
      </c>
    </row>
    <row r="30" spans="1:14" ht="54" customHeight="1">
      <c r="A30" s="50"/>
      <c r="B30" s="50"/>
      <c r="C30" s="372"/>
      <c r="D30" s="373"/>
      <c r="E30" s="374"/>
      <c r="F30" s="375"/>
      <c r="G30" s="359"/>
      <c r="H30" s="57" t="s">
        <v>54</v>
      </c>
      <c r="I30" s="58"/>
      <c r="J30" s="359"/>
      <c r="K30" s="57" t="s">
        <v>54</v>
      </c>
      <c r="L30" s="58"/>
      <c r="M30" s="304"/>
      <c r="N30" s="304"/>
    </row>
    <row r="31" spans="1:14" ht="60" customHeight="1">
      <c r="A31" s="50"/>
      <c r="B31" s="50"/>
      <c r="C31" s="372"/>
      <c r="D31" s="373"/>
      <c r="E31" s="374"/>
      <c r="F31" s="331" t="s">
        <v>51</v>
      </c>
      <c r="G31" s="332"/>
      <c r="H31" s="54" t="s">
        <v>55</v>
      </c>
      <c r="I31" s="55"/>
      <c r="J31" s="332"/>
      <c r="K31" s="54" t="s">
        <v>55</v>
      </c>
      <c r="L31" s="55"/>
      <c r="M31" s="334">
        <f>IF(N31="","",VLOOKUP(N31,基準選択肢C,2,FALSE))</f>
      </c>
      <c r="N31" s="334">
        <f>IF(G31="はい","基準1",IF(J31="はい","基準1",""))</f>
      </c>
    </row>
    <row r="32" spans="1:14" ht="54" customHeight="1">
      <c r="A32" s="50"/>
      <c r="B32" s="50"/>
      <c r="C32" s="346"/>
      <c r="D32" s="347"/>
      <c r="E32" s="348"/>
      <c r="F32" s="375"/>
      <c r="G32" s="359"/>
      <c r="H32" s="57" t="s">
        <v>54</v>
      </c>
      <c r="I32" s="58"/>
      <c r="J32" s="359"/>
      <c r="K32" s="57" t="s">
        <v>54</v>
      </c>
      <c r="L32" s="58"/>
      <c r="M32" s="304"/>
      <c r="N32" s="304">
        <f>IF(G32="はい","基準1",IF(J32="はい","基準1",""))</f>
      </c>
    </row>
    <row r="33" spans="1:14" ht="73.5" customHeight="1">
      <c r="A33" s="50"/>
      <c r="B33" s="50"/>
      <c r="C33" s="437" t="s">
        <v>186</v>
      </c>
      <c r="D33" s="438"/>
      <c r="E33" s="439"/>
      <c r="F33" s="56" t="s">
        <v>52</v>
      </c>
      <c r="G33" s="250"/>
      <c r="H33" s="57" t="s">
        <v>53</v>
      </c>
      <c r="I33" s="55"/>
      <c r="J33" s="250"/>
      <c r="K33" s="57" t="s">
        <v>53</v>
      </c>
      <c r="L33" s="55"/>
      <c r="M33" s="54">
        <f>IF(N33="","",VLOOKUP(N33,基準選択肢C,2,FALSE))</f>
      </c>
      <c r="N33" s="54">
        <f>IF(AND($M$7="研究分担医師",G33="はい"),"基準1と7",IF(AND($M$7="研究分担医師",J33="はい"),"基準1と7",IF(OR(G33="はい",J33="はい"),"基準1","")))</f>
      </c>
    </row>
    <row r="34" spans="1:14" ht="79.5" customHeight="1">
      <c r="A34" s="50"/>
      <c r="B34" s="50"/>
      <c r="C34" s="440"/>
      <c r="D34" s="441"/>
      <c r="E34" s="442"/>
      <c r="F34" s="56" t="s">
        <v>51</v>
      </c>
      <c r="G34" s="250"/>
      <c r="H34" s="57" t="s">
        <v>53</v>
      </c>
      <c r="I34" s="55"/>
      <c r="J34" s="250"/>
      <c r="K34" s="57" t="s">
        <v>53</v>
      </c>
      <c r="L34" s="55"/>
      <c r="M34" s="54">
        <f>IF(N34="","",VLOOKUP(N34,基準選択肢C,2,FALSE))</f>
      </c>
      <c r="N34" s="54">
        <f>IF(G34="はい","基準1",IF(J34="はい","基準1",""))</f>
      </c>
    </row>
    <row r="35" spans="1:14" ht="62.25" customHeight="1">
      <c r="A35" s="50"/>
      <c r="B35" s="50"/>
      <c r="C35" s="443" t="s">
        <v>172</v>
      </c>
      <c r="D35" s="444"/>
      <c r="E35" s="445"/>
      <c r="F35" s="331" t="s">
        <v>52</v>
      </c>
      <c r="G35" s="332"/>
      <c r="H35" s="57" t="s">
        <v>228</v>
      </c>
      <c r="I35" s="55"/>
      <c r="J35" s="332"/>
      <c r="K35" s="57" t="s">
        <v>228</v>
      </c>
      <c r="L35" s="55"/>
      <c r="M35" s="334">
        <f>IF(N35="","",VLOOKUP(N35,基準選択肢C,2,FALSE))</f>
      </c>
      <c r="N35" s="334">
        <f>IF(AND($M$7="研究分担医師",G35="はい",I35="はい"),"基準1と7",IF(AND($M$7="研究分担医師",J35="はい",L35="はい"),"基準1と7",IF(AND(G35="はい",I35="はい"),"基準1",IF(AND(J35="はい",L35="はい"),"基準1",IF(AND(G35="はい",I35="いいえ"),"基準1",IF(AND(J35="はい",L35="いいえ"),"基準1",""))))))</f>
      </c>
    </row>
    <row r="36" spans="1:14" ht="79.5" customHeight="1">
      <c r="A36" s="50"/>
      <c r="B36" s="50"/>
      <c r="C36" s="446"/>
      <c r="D36" s="447"/>
      <c r="E36" s="448"/>
      <c r="F36" s="452"/>
      <c r="G36" s="358"/>
      <c r="H36" s="57" t="s">
        <v>81</v>
      </c>
      <c r="I36" s="55"/>
      <c r="J36" s="358"/>
      <c r="K36" s="57" t="s">
        <v>81</v>
      </c>
      <c r="L36" s="55"/>
      <c r="M36" s="304"/>
      <c r="N36" s="304"/>
    </row>
    <row r="37" spans="1:14" ht="62.25" customHeight="1">
      <c r="A37" s="50"/>
      <c r="B37" s="50"/>
      <c r="C37" s="446"/>
      <c r="D37" s="447"/>
      <c r="E37" s="448"/>
      <c r="F37" s="331" t="s">
        <v>51</v>
      </c>
      <c r="G37" s="332"/>
      <c r="H37" s="57" t="s">
        <v>228</v>
      </c>
      <c r="I37" s="55"/>
      <c r="J37" s="332"/>
      <c r="K37" s="57" t="s">
        <v>228</v>
      </c>
      <c r="L37" s="55"/>
      <c r="M37" s="334">
        <f>IF(N37="","",VLOOKUP(N37,基準選択肢C,2,FALSE))</f>
      </c>
      <c r="N37" s="334">
        <f>IF(G37="はい","基準1",IF(J37="はい","基準1",""))</f>
      </c>
    </row>
    <row r="38" spans="1:14" ht="79.5" customHeight="1">
      <c r="A38" s="50"/>
      <c r="B38" s="50"/>
      <c r="C38" s="449"/>
      <c r="D38" s="450"/>
      <c r="E38" s="451"/>
      <c r="F38" s="452"/>
      <c r="G38" s="358"/>
      <c r="H38" s="57" t="s">
        <v>81</v>
      </c>
      <c r="I38" s="55"/>
      <c r="J38" s="358"/>
      <c r="K38" s="57" t="s">
        <v>81</v>
      </c>
      <c r="L38" s="55"/>
      <c r="M38" s="304"/>
      <c r="N38" s="304"/>
    </row>
    <row r="39" spans="1:14" ht="60" customHeight="1">
      <c r="A39" s="50"/>
      <c r="B39" s="50"/>
      <c r="C39" s="429" t="s">
        <v>173</v>
      </c>
      <c r="D39" s="430"/>
      <c r="E39" s="431"/>
      <c r="F39" s="331" t="s">
        <v>52</v>
      </c>
      <c r="G39" s="335"/>
      <c r="H39" s="99" t="s">
        <v>229</v>
      </c>
      <c r="I39" s="55"/>
      <c r="J39" s="335"/>
      <c r="K39" s="99" t="s">
        <v>229</v>
      </c>
      <c r="L39" s="55"/>
      <c r="M39" s="334">
        <f>IF(N39="","",VLOOKUP(N39,基準選択肢C,2))</f>
      </c>
      <c r="N39" s="334">
        <f>IF(AND($M$7="研究分担医師",G39="はい",I39="はい"),"基準1と7",IF(AND($M$7="研究分担医師",J39="はい",L39="はい"),"基準1と7",IF(AND(G39="はい",I39="はい"),"基準1",IF(AND(J39="はい",L39="はい"),"基準1",IF(AND(G39="はい",I39="いいえ"),"基準1",IF(AND(J39="はい",L39="いいえ"),"基準1",""))))))</f>
      </c>
    </row>
    <row r="40" spans="1:14" ht="79.5" customHeight="1">
      <c r="A40" s="50"/>
      <c r="B40" s="50"/>
      <c r="C40" s="432"/>
      <c r="D40" s="433"/>
      <c r="E40" s="434"/>
      <c r="F40" s="422"/>
      <c r="G40" s="333"/>
      <c r="H40" s="99" t="s">
        <v>82</v>
      </c>
      <c r="I40" s="55"/>
      <c r="J40" s="333"/>
      <c r="K40" s="99" t="s">
        <v>82</v>
      </c>
      <c r="L40" s="55"/>
      <c r="M40" s="304"/>
      <c r="N40" s="304"/>
    </row>
    <row r="41" spans="1:14" ht="60" customHeight="1">
      <c r="A41" s="50"/>
      <c r="B41" s="50"/>
      <c r="C41" s="432"/>
      <c r="D41" s="433"/>
      <c r="E41" s="434"/>
      <c r="F41" s="331" t="s">
        <v>51</v>
      </c>
      <c r="G41" s="332"/>
      <c r="H41" s="57" t="s">
        <v>229</v>
      </c>
      <c r="I41" s="55"/>
      <c r="J41" s="332"/>
      <c r="K41" s="57" t="s">
        <v>229</v>
      </c>
      <c r="L41" s="55"/>
      <c r="M41" s="334">
        <f>IF(N41="","",VLOOKUP(N41,基準選択肢C,2))</f>
      </c>
      <c r="N41" s="334">
        <f>IF(G41="はい","基準1",IF(J41="はい","基準1",""))</f>
      </c>
    </row>
    <row r="42" spans="1:14" ht="79.5" customHeight="1">
      <c r="A42" s="50"/>
      <c r="B42" s="50"/>
      <c r="C42" s="435"/>
      <c r="D42" s="436"/>
      <c r="E42" s="436"/>
      <c r="F42" s="422"/>
      <c r="G42" s="333"/>
      <c r="H42" s="57" t="s">
        <v>82</v>
      </c>
      <c r="I42" s="55"/>
      <c r="J42" s="333"/>
      <c r="K42" s="57" t="s">
        <v>82</v>
      </c>
      <c r="L42" s="55"/>
      <c r="M42" s="304"/>
      <c r="N42" s="304"/>
    </row>
    <row r="43" spans="1:14" ht="27.75" customHeight="1">
      <c r="A43" s="50"/>
      <c r="B43" s="50"/>
      <c r="C43" s="52"/>
      <c r="D43" s="52"/>
      <c r="E43" s="53"/>
      <c r="F43" s="53"/>
      <c r="G43" s="251"/>
      <c r="H43" s="51"/>
      <c r="I43" s="51"/>
      <c r="J43" s="51"/>
      <c r="K43" s="51"/>
      <c r="L43" s="51"/>
      <c r="M43" s="51"/>
      <c r="N43" s="247"/>
    </row>
    <row r="44" spans="1:14" ht="31.5" customHeight="1">
      <c r="A44" s="50"/>
      <c r="B44" s="50"/>
      <c r="C44" s="60"/>
      <c r="D44" s="63"/>
      <c r="E44" s="62" t="s">
        <v>168</v>
      </c>
      <c r="F44" s="61" t="s">
        <v>83</v>
      </c>
      <c r="G44" s="386">
        <f>IF(G13="","",G13)</f>
      </c>
      <c r="H44" s="387"/>
      <c r="I44" s="387"/>
      <c r="J44" s="387"/>
      <c r="K44" s="387"/>
      <c r="L44" s="387"/>
      <c r="M44" s="388"/>
      <c r="N44" s="247"/>
    </row>
    <row r="45" spans="1:14" ht="19.5" customHeight="1">
      <c r="A45" s="50"/>
      <c r="B45" s="50"/>
      <c r="C45" s="60"/>
      <c r="D45" s="60"/>
      <c r="E45" s="59"/>
      <c r="F45" s="59"/>
      <c r="G45" s="59"/>
      <c r="H45" s="59"/>
      <c r="I45" s="59"/>
      <c r="J45" s="59"/>
      <c r="K45" s="59"/>
      <c r="L45" s="59"/>
      <c r="M45" s="59"/>
      <c r="N45" s="247"/>
    </row>
    <row r="46" spans="1:14" ht="21" customHeight="1">
      <c r="A46" s="50"/>
      <c r="B46" s="50"/>
      <c r="C46" s="456" t="s">
        <v>62</v>
      </c>
      <c r="D46" s="457"/>
      <c r="E46" s="457"/>
      <c r="F46" s="458"/>
      <c r="G46" s="369" t="s">
        <v>61</v>
      </c>
      <c r="H46" s="370"/>
      <c r="I46" s="371"/>
      <c r="J46" s="369" t="s">
        <v>79</v>
      </c>
      <c r="K46" s="370"/>
      <c r="L46" s="371"/>
      <c r="M46" s="369"/>
      <c r="N46" s="384"/>
    </row>
    <row r="47" spans="1:14" ht="21" customHeight="1">
      <c r="A47" s="50"/>
      <c r="B47" s="50"/>
      <c r="C47" s="459"/>
      <c r="D47" s="460"/>
      <c r="E47" s="460"/>
      <c r="F47" s="461"/>
      <c r="G47" s="360" t="s">
        <v>23</v>
      </c>
      <c r="H47" s="369" t="s">
        <v>60</v>
      </c>
      <c r="I47" s="371"/>
      <c r="J47" s="360" t="s">
        <v>23</v>
      </c>
      <c r="K47" s="369" t="s">
        <v>60</v>
      </c>
      <c r="L47" s="371"/>
      <c r="M47" s="369" t="s">
        <v>60</v>
      </c>
      <c r="N47" s="384"/>
    </row>
    <row r="48" spans="1:14" ht="52.5" customHeight="1">
      <c r="A48" s="50"/>
      <c r="B48" s="50"/>
      <c r="C48" s="462"/>
      <c r="D48" s="463"/>
      <c r="E48" s="463"/>
      <c r="F48" s="464"/>
      <c r="G48" s="385"/>
      <c r="H48" s="369" t="s">
        <v>59</v>
      </c>
      <c r="I48" s="371"/>
      <c r="J48" s="385"/>
      <c r="K48" s="369" t="s">
        <v>59</v>
      </c>
      <c r="L48" s="371"/>
      <c r="M48" s="369" t="s">
        <v>58</v>
      </c>
      <c r="N48" s="384"/>
    </row>
    <row r="49" spans="1:14" ht="54" customHeight="1">
      <c r="A49" s="50"/>
      <c r="B49" s="50"/>
      <c r="C49" s="376" t="s">
        <v>164</v>
      </c>
      <c r="D49" s="420"/>
      <c r="E49" s="299"/>
      <c r="F49" s="56" t="s">
        <v>52</v>
      </c>
      <c r="G49" s="248"/>
      <c r="H49" s="57" t="s">
        <v>54</v>
      </c>
      <c r="I49" s="58"/>
      <c r="J49" s="248"/>
      <c r="K49" s="57" t="s">
        <v>54</v>
      </c>
      <c r="L49" s="58"/>
      <c r="M49" s="54">
        <f>IF(N49="","",VLOOKUP(N49,基準選択肢C,2,FALSE))</f>
      </c>
      <c r="N49" s="54">
        <f>IF(G49="はい","基準1",IF(J49="はい","基準1",""))</f>
      </c>
    </row>
    <row r="50" spans="1:14" ht="54" customHeight="1">
      <c r="A50" s="50"/>
      <c r="B50" s="50"/>
      <c r="C50" s="379" t="s">
        <v>159</v>
      </c>
      <c r="D50" s="453"/>
      <c r="E50" s="453"/>
      <c r="F50" s="331" t="s">
        <v>52</v>
      </c>
      <c r="G50" s="383"/>
      <c r="H50" s="249" t="s">
        <v>57</v>
      </c>
      <c r="I50" s="97"/>
      <c r="J50" s="383"/>
      <c r="K50" s="249" t="s">
        <v>57</v>
      </c>
      <c r="L50" s="97"/>
      <c r="M50" s="334">
        <f>IF(N50="","",VLOOKUP(N50,基準選択肢C,2,FALSE))</f>
      </c>
      <c r="N50" s="334">
        <f>IF(AND($M$7="研究分担医師",$G50="はい",$I51="有"),"基準1と7",IF(AND($M$7="研究分担医師",$J50="はい",$L51="有"),"基準1と7",IF($G50="はい","基準1",IF($J50="はい","基準1",""))))</f>
      </c>
    </row>
    <row r="51" spans="1:14" ht="48.75" customHeight="1">
      <c r="A51" s="50"/>
      <c r="B51" s="50"/>
      <c r="C51" s="454"/>
      <c r="D51" s="455"/>
      <c r="E51" s="455"/>
      <c r="F51" s="375"/>
      <c r="G51" s="359"/>
      <c r="H51" s="57" t="s">
        <v>56</v>
      </c>
      <c r="I51" s="55"/>
      <c r="J51" s="359"/>
      <c r="K51" s="57" t="s">
        <v>56</v>
      </c>
      <c r="L51" s="55"/>
      <c r="M51" s="304"/>
      <c r="N51" s="428"/>
    </row>
    <row r="52" spans="1:14" ht="60" customHeight="1">
      <c r="A52" s="50"/>
      <c r="B52" s="50"/>
      <c r="C52" s="349" t="s">
        <v>171</v>
      </c>
      <c r="D52" s="344"/>
      <c r="E52" s="345"/>
      <c r="F52" s="331" t="s">
        <v>52</v>
      </c>
      <c r="G52" s="332"/>
      <c r="H52" s="54" t="s">
        <v>55</v>
      </c>
      <c r="I52" s="55"/>
      <c r="J52" s="332"/>
      <c r="K52" s="54" t="s">
        <v>55</v>
      </c>
      <c r="L52" s="55"/>
      <c r="M52" s="334">
        <f>IF(N52="","",VLOOKUP(N52,基準選択肢C,2,FALSE))</f>
      </c>
      <c r="N52" s="334">
        <f>IF(AND($M$7="研究分担医師",$G52="はい",$I53&gt;=2500000),"基準1と7",IF(AND($M$7="研究分担医師",$J52="はい",$L53&gt;=2500000),"基準1と7",IF($G52="はい","基準1",IF($J52="はい","基準1",""))))</f>
      </c>
    </row>
    <row r="53" spans="1:14" ht="54" customHeight="1">
      <c r="A53" s="50"/>
      <c r="B53" s="50"/>
      <c r="C53" s="372"/>
      <c r="D53" s="373"/>
      <c r="E53" s="374"/>
      <c r="F53" s="375"/>
      <c r="G53" s="359"/>
      <c r="H53" s="57" t="s">
        <v>54</v>
      </c>
      <c r="I53" s="58"/>
      <c r="J53" s="359"/>
      <c r="K53" s="57" t="s">
        <v>54</v>
      </c>
      <c r="L53" s="58"/>
      <c r="M53" s="304"/>
      <c r="N53" s="428"/>
    </row>
    <row r="54" spans="1:14" ht="60" customHeight="1">
      <c r="A54" s="50"/>
      <c r="B54" s="50"/>
      <c r="C54" s="372"/>
      <c r="D54" s="373"/>
      <c r="E54" s="374"/>
      <c r="F54" s="331" t="s">
        <v>51</v>
      </c>
      <c r="G54" s="332"/>
      <c r="H54" s="54" t="s">
        <v>55</v>
      </c>
      <c r="I54" s="55"/>
      <c r="J54" s="332"/>
      <c r="K54" s="54" t="s">
        <v>55</v>
      </c>
      <c r="L54" s="55"/>
      <c r="M54" s="334">
        <f>IF(N54="","",VLOOKUP(N54,基準選択肢C,2,FALSE))</f>
      </c>
      <c r="N54" s="334">
        <f>IF(G54="はい","基準1",IF(J54="はい","基準1",""))</f>
      </c>
    </row>
    <row r="55" spans="1:14" ht="54" customHeight="1">
      <c r="A55" s="50"/>
      <c r="B55" s="50"/>
      <c r="C55" s="346"/>
      <c r="D55" s="347"/>
      <c r="E55" s="348"/>
      <c r="F55" s="375"/>
      <c r="G55" s="359"/>
      <c r="H55" s="57" t="s">
        <v>54</v>
      </c>
      <c r="I55" s="58"/>
      <c r="J55" s="359"/>
      <c r="K55" s="57" t="s">
        <v>54</v>
      </c>
      <c r="L55" s="58"/>
      <c r="M55" s="304"/>
      <c r="N55" s="428">
        <f>IF(G55="はい","基準1",IF(J55="はい","基準1",""))</f>
      </c>
    </row>
    <row r="56" spans="1:14" ht="73.5" customHeight="1">
      <c r="A56" s="50"/>
      <c r="B56" s="50"/>
      <c r="C56" s="437" t="s">
        <v>187</v>
      </c>
      <c r="D56" s="438"/>
      <c r="E56" s="439"/>
      <c r="F56" s="56" t="s">
        <v>52</v>
      </c>
      <c r="G56" s="250"/>
      <c r="H56" s="57" t="s">
        <v>53</v>
      </c>
      <c r="I56" s="55"/>
      <c r="J56" s="250"/>
      <c r="K56" s="57" t="s">
        <v>53</v>
      </c>
      <c r="L56" s="55"/>
      <c r="M56" s="54">
        <f>IF(N56="","",VLOOKUP(N56,基準選択肢C,2,FALSE))</f>
      </c>
      <c r="N56" s="54">
        <f>IF(AND($M$7="研究分担医師",G56="はい"),"基準1と7",IF(AND($M$7="研究分担医師",J56="はい"),"基準1と7",IF(OR(G56="はい",J56="はい"),"基準1","")))</f>
      </c>
    </row>
    <row r="57" spans="1:14" ht="79.5" customHeight="1">
      <c r="A57" s="50"/>
      <c r="B57" s="50"/>
      <c r="C57" s="440"/>
      <c r="D57" s="441"/>
      <c r="E57" s="442"/>
      <c r="F57" s="56" t="s">
        <v>51</v>
      </c>
      <c r="G57" s="250"/>
      <c r="H57" s="57" t="s">
        <v>53</v>
      </c>
      <c r="I57" s="55"/>
      <c r="J57" s="250"/>
      <c r="K57" s="57" t="s">
        <v>53</v>
      </c>
      <c r="L57" s="55"/>
      <c r="M57" s="54">
        <f>IF(N57="","",VLOOKUP(N57,基準選択肢C,2,FALSE))</f>
      </c>
      <c r="N57" s="54">
        <f>IF(G57="はい","基準1",IF(J57="はい","基準1",""))</f>
      </c>
    </row>
    <row r="58" spans="1:14" ht="62.25" customHeight="1">
      <c r="A58" s="50"/>
      <c r="B58" s="50"/>
      <c r="C58" s="443" t="s">
        <v>172</v>
      </c>
      <c r="D58" s="444"/>
      <c r="E58" s="445"/>
      <c r="F58" s="331" t="s">
        <v>52</v>
      </c>
      <c r="G58" s="332"/>
      <c r="H58" s="57" t="s">
        <v>228</v>
      </c>
      <c r="I58" s="55"/>
      <c r="J58" s="332"/>
      <c r="K58" s="57" t="s">
        <v>228</v>
      </c>
      <c r="L58" s="55"/>
      <c r="M58" s="334">
        <f>IF(N58="","",VLOOKUP(N58,基準選択肢C,2,FALSE))</f>
      </c>
      <c r="N58" s="334">
        <f>IF(AND($M$7="研究分担医師",G58="はい",I58="はい"),"基準1と7",IF(AND($M$7="研究分担医師",J58="はい",L58="はい"),"基準1と7",IF(AND(G58="はい",I58="はい"),"基準1",IF(AND(J58="はい",L58="はい"),"基準1",IF(AND(G58="はい",I58="いいえ"),"基準1",IF(AND(J58="はい",L58="いいえ"),"基準1",""))))))</f>
      </c>
    </row>
    <row r="59" spans="1:14" ht="79.5" customHeight="1">
      <c r="A59" s="50"/>
      <c r="B59" s="50"/>
      <c r="C59" s="446"/>
      <c r="D59" s="447"/>
      <c r="E59" s="448"/>
      <c r="F59" s="452"/>
      <c r="G59" s="358"/>
      <c r="H59" s="57" t="s">
        <v>81</v>
      </c>
      <c r="I59" s="55"/>
      <c r="J59" s="358"/>
      <c r="K59" s="57" t="s">
        <v>81</v>
      </c>
      <c r="L59" s="55"/>
      <c r="M59" s="304"/>
      <c r="N59" s="428"/>
    </row>
    <row r="60" spans="1:14" ht="62.25" customHeight="1">
      <c r="A60" s="50"/>
      <c r="B60" s="50"/>
      <c r="C60" s="446"/>
      <c r="D60" s="447"/>
      <c r="E60" s="448"/>
      <c r="F60" s="331" t="s">
        <v>51</v>
      </c>
      <c r="G60" s="332"/>
      <c r="H60" s="57" t="s">
        <v>228</v>
      </c>
      <c r="I60" s="55"/>
      <c r="J60" s="332"/>
      <c r="K60" s="57" t="s">
        <v>228</v>
      </c>
      <c r="L60" s="55"/>
      <c r="M60" s="334">
        <f>IF(N60="","",VLOOKUP(N60,基準選択肢C,2,FALSE))</f>
      </c>
      <c r="N60" s="334">
        <f>IF(G60="はい","基準1",IF(J60="はい","基準1",""))</f>
      </c>
    </row>
    <row r="61" spans="1:14" ht="79.5" customHeight="1">
      <c r="A61" s="50"/>
      <c r="B61" s="50"/>
      <c r="C61" s="449"/>
      <c r="D61" s="450"/>
      <c r="E61" s="451"/>
      <c r="F61" s="452"/>
      <c r="G61" s="358"/>
      <c r="H61" s="57" t="s">
        <v>81</v>
      </c>
      <c r="I61" s="55"/>
      <c r="J61" s="358"/>
      <c r="K61" s="57" t="s">
        <v>81</v>
      </c>
      <c r="L61" s="55"/>
      <c r="M61" s="304"/>
      <c r="N61" s="428"/>
    </row>
    <row r="62" spans="1:14" ht="60" customHeight="1">
      <c r="A62" s="50"/>
      <c r="B62" s="50"/>
      <c r="C62" s="429" t="s">
        <v>173</v>
      </c>
      <c r="D62" s="430"/>
      <c r="E62" s="431"/>
      <c r="F62" s="331" t="s">
        <v>52</v>
      </c>
      <c r="G62" s="335"/>
      <c r="H62" s="99" t="s">
        <v>229</v>
      </c>
      <c r="I62" s="55"/>
      <c r="J62" s="335"/>
      <c r="K62" s="99" t="s">
        <v>229</v>
      </c>
      <c r="L62" s="55"/>
      <c r="M62" s="334">
        <f>IF(N62="","",VLOOKUP(N62,基準選択肢C,2))</f>
      </c>
      <c r="N62" s="334">
        <f>IF(AND($M$7="研究分担医師",G62="はい",I62="はい"),"基準1と7",IF(AND($M$7="研究分担医師",J62="はい",L62="はい"),"基準1と7",IF(AND(G62="はい",I62="はい"),"基準1",IF(AND(J62="はい",L62="はい"),"基準1",IF(AND(G62="はい",I62="いいえ"),"基準1",IF(AND(J62="はい",L62="いいえ"),"基準1",""))))))</f>
      </c>
    </row>
    <row r="63" spans="1:14" ht="79.5" customHeight="1">
      <c r="A63" s="50"/>
      <c r="B63" s="50"/>
      <c r="C63" s="432"/>
      <c r="D63" s="433"/>
      <c r="E63" s="434"/>
      <c r="F63" s="422"/>
      <c r="G63" s="333"/>
      <c r="H63" s="99" t="s">
        <v>82</v>
      </c>
      <c r="I63" s="55"/>
      <c r="J63" s="333"/>
      <c r="K63" s="99" t="s">
        <v>82</v>
      </c>
      <c r="L63" s="55"/>
      <c r="M63" s="304"/>
      <c r="N63" s="428"/>
    </row>
    <row r="64" spans="1:14" ht="60" customHeight="1">
      <c r="A64" s="50"/>
      <c r="B64" s="50"/>
      <c r="C64" s="432"/>
      <c r="D64" s="433"/>
      <c r="E64" s="434"/>
      <c r="F64" s="331" t="s">
        <v>51</v>
      </c>
      <c r="G64" s="332"/>
      <c r="H64" s="57" t="s">
        <v>229</v>
      </c>
      <c r="I64" s="55"/>
      <c r="J64" s="332"/>
      <c r="K64" s="57" t="s">
        <v>229</v>
      </c>
      <c r="L64" s="55"/>
      <c r="M64" s="334">
        <f>IF(N64="","",VLOOKUP(N64,基準選択肢C,2))</f>
      </c>
      <c r="N64" s="334">
        <f>IF(G64="はい","基準1",IF(J64="はい","基準1",""))</f>
      </c>
    </row>
    <row r="65" spans="1:14" ht="79.5" customHeight="1">
      <c r="A65" s="50"/>
      <c r="B65" s="50"/>
      <c r="C65" s="435"/>
      <c r="D65" s="436"/>
      <c r="E65" s="436"/>
      <c r="F65" s="422"/>
      <c r="G65" s="333"/>
      <c r="H65" s="57" t="s">
        <v>82</v>
      </c>
      <c r="I65" s="55"/>
      <c r="J65" s="333"/>
      <c r="K65" s="57" t="s">
        <v>82</v>
      </c>
      <c r="L65" s="55"/>
      <c r="M65" s="304"/>
      <c r="N65" s="428"/>
    </row>
    <row r="66" spans="1:14" ht="19.5" customHeight="1">
      <c r="A66" s="50"/>
      <c r="B66" s="50"/>
      <c r="G66" s="48"/>
      <c r="H66" s="48"/>
      <c r="N66" s="252"/>
    </row>
    <row r="67" spans="1:14" ht="31.5" customHeight="1">
      <c r="A67" s="50"/>
      <c r="B67" s="50"/>
      <c r="C67" s="60"/>
      <c r="D67" s="63"/>
      <c r="E67" s="62" t="s">
        <v>168</v>
      </c>
      <c r="F67" s="61" t="s">
        <v>84</v>
      </c>
      <c r="G67" s="386">
        <f>IF(G14="","",G14)</f>
      </c>
      <c r="H67" s="387"/>
      <c r="I67" s="387"/>
      <c r="J67" s="387"/>
      <c r="K67" s="387"/>
      <c r="L67" s="387"/>
      <c r="M67" s="388"/>
      <c r="N67" s="247"/>
    </row>
    <row r="68" spans="1:14" ht="19.5" customHeight="1">
      <c r="A68" s="50"/>
      <c r="B68" s="50"/>
      <c r="C68" s="60"/>
      <c r="D68" s="60"/>
      <c r="E68" s="59"/>
      <c r="F68" s="59"/>
      <c r="G68" s="59"/>
      <c r="H68" s="59"/>
      <c r="I68" s="59"/>
      <c r="J68" s="59"/>
      <c r="K68" s="59"/>
      <c r="L68" s="59"/>
      <c r="M68" s="59"/>
      <c r="N68" s="247"/>
    </row>
    <row r="69" spans="1:14" ht="21" customHeight="1">
      <c r="A69" s="50"/>
      <c r="B69" s="50"/>
      <c r="C69" s="456" t="s">
        <v>62</v>
      </c>
      <c r="D69" s="457"/>
      <c r="E69" s="457"/>
      <c r="F69" s="458"/>
      <c r="G69" s="369" t="s">
        <v>61</v>
      </c>
      <c r="H69" s="370"/>
      <c r="I69" s="371"/>
      <c r="J69" s="369" t="s">
        <v>79</v>
      </c>
      <c r="K69" s="370"/>
      <c r="L69" s="371"/>
      <c r="M69" s="369"/>
      <c r="N69" s="384"/>
    </row>
    <row r="70" spans="1:14" ht="21" customHeight="1">
      <c r="A70" s="50"/>
      <c r="B70" s="50"/>
      <c r="C70" s="459"/>
      <c r="D70" s="460"/>
      <c r="E70" s="460"/>
      <c r="F70" s="461"/>
      <c r="G70" s="360" t="s">
        <v>23</v>
      </c>
      <c r="H70" s="369" t="s">
        <v>60</v>
      </c>
      <c r="I70" s="371"/>
      <c r="J70" s="360" t="s">
        <v>23</v>
      </c>
      <c r="K70" s="369" t="s">
        <v>60</v>
      </c>
      <c r="L70" s="371"/>
      <c r="M70" s="369" t="s">
        <v>60</v>
      </c>
      <c r="N70" s="384"/>
    </row>
    <row r="71" spans="1:14" ht="52.5" customHeight="1">
      <c r="A71" s="50"/>
      <c r="B71" s="50"/>
      <c r="C71" s="462"/>
      <c r="D71" s="463"/>
      <c r="E71" s="463"/>
      <c r="F71" s="464"/>
      <c r="G71" s="385"/>
      <c r="H71" s="369" t="s">
        <v>59</v>
      </c>
      <c r="I71" s="371"/>
      <c r="J71" s="385"/>
      <c r="K71" s="369" t="s">
        <v>59</v>
      </c>
      <c r="L71" s="371"/>
      <c r="M71" s="369" t="s">
        <v>58</v>
      </c>
      <c r="N71" s="384"/>
    </row>
    <row r="72" spans="1:14" ht="54" customHeight="1">
      <c r="A72" s="50"/>
      <c r="B72" s="50"/>
      <c r="C72" s="376" t="s">
        <v>164</v>
      </c>
      <c r="D72" s="420"/>
      <c r="E72" s="299"/>
      <c r="F72" s="56" t="s">
        <v>52</v>
      </c>
      <c r="G72" s="248"/>
      <c r="H72" s="57" t="s">
        <v>54</v>
      </c>
      <c r="I72" s="58"/>
      <c r="J72" s="248"/>
      <c r="K72" s="57" t="s">
        <v>54</v>
      </c>
      <c r="L72" s="58"/>
      <c r="M72" s="54">
        <f>IF(N72="","",VLOOKUP(N72,基準選択肢C,2,FALSE))</f>
      </c>
      <c r="N72" s="54">
        <f>IF(G72="はい","基準1",IF(J72="はい","基準1",""))</f>
      </c>
    </row>
    <row r="73" spans="1:14" ht="54" customHeight="1">
      <c r="A73" s="50"/>
      <c r="B73" s="50"/>
      <c r="C73" s="379" t="s">
        <v>159</v>
      </c>
      <c r="D73" s="453"/>
      <c r="E73" s="453"/>
      <c r="F73" s="331" t="s">
        <v>52</v>
      </c>
      <c r="G73" s="383"/>
      <c r="H73" s="249" t="s">
        <v>57</v>
      </c>
      <c r="I73" s="97"/>
      <c r="J73" s="383"/>
      <c r="K73" s="249" t="s">
        <v>57</v>
      </c>
      <c r="L73" s="97"/>
      <c r="M73" s="334">
        <f>IF(N73="","",VLOOKUP(N73,基準選択肢C,2,FALSE))</f>
      </c>
      <c r="N73" s="334">
        <f>IF(AND($M$7="研究分担医師",$G73="はい",$I74="有"),"基準1と7",IF(AND($M$7="研究分担医師",$J73="はい",$L74="有"),"基準1と7",IF($G73="はい","基準1",IF($J73="はい","基準1",""))))</f>
      </c>
    </row>
    <row r="74" spans="1:14" ht="48.75" customHeight="1">
      <c r="A74" s="50"/>
      <c r="B74" s="50"/>
      <c r="C74" s="454"/>
      <c r="D74" s="455"/>
      <c r="E74" s="455"/>
      <c r="F74" s="375"/>
      <c r="G74" s="359"/>
      <c r="H74" s="57" t="s">
        <v>56</v>
      </c>
      <c r="I74" s="55"/>
      <c r="J74" s="359"/>
      <c r="K74" s="57" t="s">
        <v>56</v>
      </c>
      <c r="L74" s="55"/>
      <c r="M74" s="304"/>
      <c r="N74" s="304"/>
    </row>
    <row r="75" spans="1:14" ht="60" customHeight="1">
      <c r="A75" s="50"/>
      <c r="B75" s="50"/>
      <c r="C75" s="349" t="s">
        <v>171</v>
      </c>
      <c r="D75" s="344"/>
      <c r="E75" s="345"/>
      <c r="F75" s="331" t="s">
        <v>52</v>
      </c>
      <c r="G75" s="332"/>
      <c r="H75" s="54" t="s">
        <v>55</v>
      </c>
      <c r="I75" s="55"/>
      <c r="J75" s="332"/>
      <c r="K75" s="54" t="s">
        <v>55</v>
      </c>
      <c r="L75" s="55"/>
      <c r="M75" s="334">
        <f>IF(N75="","",VLOOKUP(N75,基準選択肢C,2,FALSE))</f>
      </c>
      <c r="N75" s="334">
        <f>IF(AND($M$7="研究分担医師",$G75="はい",$I76&gt;=2500000),"基準1と7",IF(AND($M$7="研究分担医師",$J75="はい",$L76&gt;=2500000),"基準1と7",IF($G75="はい","基準1",IF($J75="はい","基準1",""))))</f>
      </c>
    </row>
    <row r="76" spans="1:14" ht="54" customHeight="1">
      <c r="A76" s="50"/>
      <c r="B76" s="50"/>
      <c r="C76" s="372"/>
      <c r="D76" s="373"/>
      <c r="E76" s="374"/>
      <c r="F76" s="375"/>
      <c r="G76" s="359"/>
      <c r="H76" s="57" t="s">
        <v>54</v>
      </c>
      <c r="I76" s="58"/>
      <c r="J76" s="359"/>
      <c r="K76" s="57" t="s">
        <v>54</v>
      </c>
      <c r="L76" s="58"/>
      <c r="M76" s="304"/>
      <c r="N76" s="304"/>
    </row>
    <row r="77" spans="1:14" ht="60" customHeight="1">
      <c r="A77" s="50"/>
      <c r="B77" s="50"/>
      <c r="C77" s="372"/>
      <c r="D77" s="373"/>
      <c r="E77" s="374"/>
      <c r="F77" s="331" t="s">
        <v>51</v>
      </c>
      <c r="G77" s="332"/>
      <c r="H77" s="54" t="s">
        <v>55</v>
      </c>
      <c r="I77" s="55"/>
      <c r="J77" s="332"/>
      <c r="K77" s="54" t="s">
        <v>55</v>
      </c>
      <c r="L77" s="55"/>
      <c r="M77" s="334">
        <f>IF(N77="","",VLOOKUP(N77,基準選択肢C,2,FALSE))</f>
      </c>
      <c r="N77" s="334">
        <f>IF(G77="はい","基準1",IF(J77="はい","基準1",""))</f>
      </c>
    </row>
    <row r="78" spans="1:14" ht="54" customHeight="1">
      <c r="A78" s="50"/>
      <c r="B78" s="50"/>
      <c r="C78" s="346"/>
      <c r="D78" s="347"/>
      <c r="E78" s="348"/>
      <c r="F78" s="375"/>
      <c r="G78" s="359"/>
      <c r="H78" s="57" t="s">
        <v>54</v>
      </c>
      <c r="I78" s="58"/>
      <c r="J78" s="359"/>
      <c r="K78" s="57" t="s">
        <v>54</v>
      </c>
      <c r="L78" s="58"/>
      <c r="M78" s="304"/>
      <c r="N78" s="304">
        <f>IF(G78="はい","基準1",IF(J78="はい","基準1",""))</f>
      </c>
    </row>
    <row r="79" spans="1:14" ht="73.5" customHeight="1">
      <c r="A79" s="50"/>
      <c r="B79" s="50"/>
      <c r="C79" s="437" t="s">
        <v>188</v>
      </c>
      <c r="D79" s="438"/>
      <c r="E79" s="439"/>
      <c r="F79" s="56" t="s">
        <v>52</v>
      </c>
      <c r="G79" s="250"/>
      <c r="H79" s="57" t="s">
        <v>53</v>
      </c>
      <c r="I79" s="55"/>
      <c r="J79" s="250"/>
      <c r="K79" s="57" t="s">
        <v>53</v>
      </c>
      <c r="L79" s="55"/>
      <c r="M79" s="54">
        <f>IF(N79="","",VLOOKUP(N79,基準選択肢C,2,FALSE))</f>
      </c>
      <c r="N79" s="54">
        <f>IF(AND($M$7="研究分担医師",G79="はい"),"基準1と7",IF(AND($M$7="研究分担医師",J79="はい"),"基準1と7",IF(OR(G79="はい",J79="はい"),"基準1","")))</f>
      </c>
    </row>
    <row r="80" spans="1:14" ht="79.5" customHeight="1">
      <c r="A80" s="50"/>
      <c r="B80" s="50"/>
      <c r="C80" s="440"/>
      <c r="D80" s="441"/>
      <c r="E80" s="442"/>
      <c r="F80" s="56" t="s">
        <v>51</v>
      </c>
      <c r="G80" s="250"/>
      <c r="H80" s="57" t="s">
        <v>53</v>
      </c>
      <c r="I80" s="55"/>
      <c r="J80" s="250"/>
      <c r="K80" s="57" t="s">
        <v>53</v>
      </c>
      <c r="L80" s="55"/>
      <c r="M80" s="54">
        <f>IF(N80="","",VLOOKUP(N80,基準選択肢C,2,FALSE))</f>
      </c>
      <c r="N80" s="54">
        <f>IF(G80="はい","基準1",IF(J80="はい","基準1",""))</f>
      </c>
    </row>
    <row r="81" spans="1:14" ht="62.25" customHeight="1">
      <c r="A81" s="50"/>
      <c r="B81" s="50"/>
      <c r="C81" s="443" t="s">
        <v>172</v>
      </c>
      <c r="D81" s="444"/>
      <c r="E81" s="445"/>
      <c r="F81" s="331" t="s">
        <v>52</v>
      </c>
      <c r="G81" s="332"/>
      <c r="H81" s="57" t="s">
        <v>228</v>
      </c>
      <c r="I81" s="55"/>
      <c r="J81" s="332"/>
      <c r="K81" s="57" t="s">
        <v>228</v>
      </c>
      <c r="L81" s="55"/>
      <c r="M81" s="334">
        <f>IF(N81="","",VLOOKUP(N81,基準選択肢C,2,FALSE))</f>
      </c>
      <c r="N81" s="334">
        <f>IF(AND($M$7="研究分担医師",G81="はい",I81="はい"),"基準1と7",IF(AND($M$7="研究分担医師",J81="はい",L81="はい"),"基準1と7",IF(AND(G81="はい",I81="はい"),"基準1",IF(AND(J81="はい",L81="はい"),"基準1",IF(AND(G81="はい",I81="いいえ"),"基準1",IF(AND(J81="はい",L81="いいえ"),"基準1",""))))))</f>
      </c>
    </row>
    <row r="82" spans="1:14" ht="79.5" customHeight="1">
      <c r="A82" s="50"/>
      <c r="B82" s="50"/>
      <c r="C82" s="446"/>
      <c r="D82" s="447"/>
      <c r="E82" s="448"/>
      <c r="F82" s="452"/>
      <c r="G82" s="358"/>
      <c r="H82" s="57" t="s">
        <v>81</v>
      </c>
      <c r="I82" s="55"/>
      <c r="J82" s="358"/>
      <c r="K82" s="57" t="s">
        <v>81</v>
      </c>
      <c r="L82" s="55"/>
      <c r="M82" s="304"/>
      <c r="N82" s="304"/>
    </row>
    <row r="83" spans="1:14" ht="62.25" customHeight="1">
      <c r="A83" s="50"/>
      <c r="B83" s="50"/>
      <c r="C83" s="446"/>
      <c r="D83" s="447"/>
      <c r="E83" s="448"/>
      <c r="F83" s="331" t="s">
        <v>51</v>
      </c>
      <c r="G83" s="332"/>
      <c r="H83" s="57" t="s">
        <v>228</v>
      </c>
      <c r="I83" s="55"/>
      <c r="J83" s="332"/>
      <c r="K83" s="57" t="s">
        <v>228</v>
      </c>
      <c r="L83" s="55"/>
      <c r="M83" s="334">
        <f>IF(N83="","",VLOOKUP(N83,基準選択肢C,2,FALSE))</f>
      </c>
      <c r="N83" s="334">
        <f>IF(G83="はい","基準1",IF(J83="はい","基準1",""))</f>
      </c>
    </row>
    <row r="84" spans="1:14" ht="79.5" customHeight="1">
      <c r="A84" s="50"/>
      <c r="B84" s="50"/>
      <c r="C84" s="449"/>
      <c r="D84" s="450"/>
      <c r="E84" s="451"/>
      <c r="F84" s="452"/>
      <c r="G84" s="358"/>
      <c r="H84" s="57" t="s">
        <v>81</v>
      </c>
      <c r="I84" s="55"/>
      <c r="J84" s="358"/>
      <c r="K84" s="57" t="s">
        <v>81</v>
      </c>
      <c r="L84" s="55"/>
      <c r="M84" s="304"/>
      <c r="N84" s="304"/>
    </row>
    <row r="85" spans="1:14" ht="60" customHeight="1">
      <c r="A85" s="50"/>
      <c r="B85" s="50"/>
      <c r="C85" s="429" t="s">
        <v>173</v>
      </c>
      <c r="D85" s="430"/>
      <c r="E85" s="431"/>
      <c r="F85" s="331" t="s">
        <v>52</v>
      </c>
      <c r="G85" s="335"/>
      <c r="H85" s="99" t="s">
        <v>229</v>
      </c>
      <c r="I85" s="55"/>
      <c r="J85" s="335"/>
      <c r="K85" s="99" t="s">
        <v>229</v>
      </c>
      <c r="L85" s="55"/>
      <c r="M85" s="334">
        <f>IF(N85="","",VLOOKUP(N85,基準選択肢C,2))</f>
      </c>
      <c r="N85" s="334">
        <f>IF(AND($M$7="研究分担医師",G85="はい",I85="はい"),"基準1と7",IF(AND($M$7="研究分担医師",J85="はい",L85="はい"),"基準1と7",IF(AND(G85="はい",I85="はい"),"基準1",IF(AND(J85="はい",L85="はい"),"基準1",IF(AND(G85="はい",I85="いいえ"),"基準1",IF(AND(J85="はい",L85="いいえ"),"基準1",""))))))</f>
      </c>
    </row>
    <row r="86" spans="1:14" ht="79.5" customHeight="1">
      <c r="A86" s="50"/>
      <c r="B86" s="50"/>
      <c r="C86" s="432"/>
      <c r="D86" s="433"/>
      <c r="E86" s="434"/>
      <c r="F86" s="422"/>
      <c r="G86" s="333"/>
      <c r="H86" s="99" t="s">
        <v>82</v>
      </c>
      <c r="I86" s="55"/>
      <c r="J86" s="333"/>
      <c r="K86" s="99" t="s">
        <v>82</v>
      </c>
      <c r="L86" s="55"/>
      <c r="M86" s="304"/>
      <c r="N86" s="304"/>
    </row>
    <row r="87" spans="1:14" ht="60" customHeight="1">
      <c r="A87" s="50"/>
      <c r="B87" s="50"/>
      <c r="C87" s="432"/>
      <c r="D87" s="433"/>
      <c r="E87" s="434"/>
      <c r="F87" s="331" t="s">
        <v>51</v>
      </c>
      <c r="G87" s="332"/>
      <c r="H87" s="57" t="s">
        <v>229</v>
      </c>
      <c r="I87" s="55"/>
      <c r="J87" s="332"/>
      <c r="K87" s="57" t="s">
        <v>229</v>
      </c>
      <c r="L87" s="55"/>
      <c r="M87" s="334">
        <f>IF(N87="","",VLOOKUP(N87,基準選択肢C,2))</f>
      </c>
      <c r="N87" s="334">
        <f>IF(G87="はい","基準1",IF(J87="はい","基準1",""))</f>
      </c>
    </row>
    <row r="88" spans="1:14" ht="79.5" customHeight="1">
      <c r="A88" s="50"/>
      <c r="B88" s="50"/>
      <c r="C88" s="435"/>
      <c r="D88" s="436"/>
      <c r="E88" s="436"/>
      <c r="F88" s="422"/>
      <c r="G88" s="333"/>
      <c r="H88" s="57" t="s">
        <v>82</v>
      </c>
      <c r="I88" s="55"/>
      <c r="J88" s="333"/>
      <c r="K88" s="57" t="s">
        <v>82</v>
      </c>
      <c r="L88" s="55"/>
      <c r="M88" s="304"/>
      <c r="N88" s="304"/>
    </row>
    <row r="89" spans="7:14" ht="20.25" customHeight="1">
      <c r="G89" s="48"/>
      <c r="H89" s="48"/>
      <c r="N89" s="252"/>
    </row>
    <row r="90" spans="1:14" ht="31.5" customHeight="1">
      <c r="A90" s="50"/>
      <c r="B90" s="50"/>
      <c r="C90" s="60"/>
      <c r="D90" s="63"/>
      <c r="E90" s="62" t="s">
        <v>168</v>
      </c>
      <c r="F90" s="61" t="s">
        <v>85</v>
      </c>
      <c r="G90" s="386">
        <f>IF(G15="","",G15)</f>
      </c>
      <c r="H90" s="387"/>
      <c r="I90" s="387"/>
      <c r="J90" s="387"/>
      <c r="K90" s="387"/>
      <c r="L90" s="387"/>
      <c r="M90" s="388"/>
      <c r="N90" s="247"/>
    </row>
    <row r="91" spans="1:14" ht="19.5" customHeight="1">
      <c r="A91" s="50"/>
      <c r="B91" s="50"/>
      <c r="C91" s="60"/>
      <c r="D91" s="60"/>
      <c r="E91" s="59"/>
      <c r="F91" s="59"/>
      <c r="G91" s="59"/>
      <c r="H91" s="59"/>
      <c r="I91" s="59"/>
      <c r="J91" s="59"/>
      <c r="K91" s="59"/>
      <c r="L91" s="59"/>
      <c r="M91" s="59"/>
      <c r="N91" s="247"/>
    </row>
    <row r="92" spans="1:14" ht="21" customHeight="1">
      <c r="A92" s="50"/>
      <c r="B92" s="50"/>
      <c r="C92" s="456" t="s">
        <v>62</v>
      </c>
      <c r="D92" s="457"/>
      <c r="E92" s="457"/>
      <c r="F92" s="458"/>
      <c r="G92" s="369" t="s">
        <v>61</v>
      </c>
      <c r="H92" s="370"/>
      <c r="I92" s="371"/>
      <c r="J92" s="369" t="s">
        <v>79</v>
      </c>
      <c r="K92" s="370"/>
      <c r="L92" s="371"/>
      <c r="M92" s="369"/>
      <c r="N92" s="384"/>
    </row>
    <row r="93" spans="1:14" ht="21" customHeight="1">
      <c r="A93" s="50"/>
      <c r="B93" s="50"/>
      <c r="C93" s="459"/>
      <c r="D93" s="460"/>
      <c r="E93" s="460"/>
      <c r="F93" s="461"/>
      <c r="G93" s="360" t="s">
        <v>23</v>
      </c>
      <c r="H93" s="369" t="s">
        <v>60</v>
      </c>
      <c r="I93" s="371"/>
      <c r="J93" s="360" t="s">
        <v>23</v>
      </c>
      <c r="K93" s="369" t="s">
        <v>60</v>
      </c>
      <c r="L93" s="371"/>
      <c r="M93" s="369" t="s">
        <v>60</v>
      </c>
      <c r="N93" s="384"/>
    </row>
    <row r="94" spans="1:14" ht="52.5" customHeight="1">
      <c r="A94" s="50"/>
      <c r="B94" s="50"/>
      <c r="C94" s="462"/>
      <c r="D94" s="463"/>
      <c r="E94" s="463"/>
      <c r="F94" s="464"/>
      <c r="G94" s="385"/>
      <c r="H94" s="369" t="s">
        <v>59</v>
      </c>
      <c r="I94" s="371"/>
      <c r="J94" s="385"/>
      <c r="K94" s="369" t="s">
        <v>59</v>
      </c>
      <c r="L94" s="371"/>
      <c r="M94" s="369" t="s">
        <v>58</v>
      </c>
      <c r="N94" s="384"/>
    </row>
    <row r="95" spans="1:14" ht="54" customHeight="1">
      <c r="A95" s="50"/>
      <c r="B95" s="50"/>
      <c r="C95" s="376" t="s">
        <v>164</v>
      </c>
      <c r="D95" s="420"/>
      <c r="E95" s="299"/>
      <c r="F95" s="56" t="s">
        <v>52</v>
      </c>
      <c r="G95" s="248"/>
      <c r="H95" s="57" t="s">
        <v>54</v>
      </c>
      <c r="I95" s="58"/>
      <c r="J95" s="248"/>
      <c r="K95" s="57" t="s">
        <v>54</v>
      </c>
      <c r="L95" s="58"/>
      <c r="M95" s="54">
        <f>IF(N95="","",VLOOKUP(N95,基準選択肢C,2,FALSE))</f>
      </c>
      <c r="N95" s="54">
        <f>IF(G95="はい","基準1",IF(J95="はい","基準1",""))</f>
      </c>
    </row>
    <row r="96" spans="1:14" ht="54" customHeight="1">
      <c r="A96" s="50"/>
      <c r="B96" s="50"/>
      <c r="C96" s="379" t="s">
        <v>159</v>
      </c>
      <c r="D96" s="453"/>
      <c r="E96" s="453"/>
      <c r="F96" s="331" t="s">
        <v>52</v>
      </c>
      <c r="G96" s="383"/>
      <c r="H96" s="249" t="s">
        <v>57</v>
      </c>
      <c r="I96" s="97"/>
      <c r="J96" s="383"/>
      <c r="K96" s="249" t="s">
        <v>57</v>
      </c>
      <c r="L96" s="97"/>
      <c r="M96" s="334">
        <f>IF(N96="","",VLOOKUP(N96,基準選択肢C,2,FALSE))</f>
      </c>
      <c r="N96" s="334">
        <f>IF(AND($M$7="研究分担医師",$G96="はい",$I97="有"),"基準1と7",IF(AND($M$7="研究分担医師",$J96="はい",$L97="有"),"基準1と7",IF($G96="はい","基準1",IF($J96="はい","基準1",""))))</f>
      </c>
    </row>
    <row r="97" spans="1:14" ht="48.75" customHeight="1">
      <c r="A97" s="50"/>
      <c r="B97" s="50"/>
      <c r="C97" s="454"/>
      <c r="D97" s="455"/>
      <c r="E97" s="455"/>
      <c r="F97" s="375"/>
      <c r="G97" s="359"/>
      <c r="H97" s="57" t="s">
        <v>56</v>
      </c>
      <c r="I97" s="55"/>
      <c r="J97" s="359"/>
      <c r="K97" s="57" t="s">
        <v>56</v>
      </c>
      <c r="L97" s="55"/>
      <c r="M97" s="304"/>
      <c r="N97" s="304"/>
    </row>
    <row r="98" spans="1:14" ht="60" customHeight="1">
      <c r="A98" s="50"/>
      <c r="B98" s="50"/>
      <c r="C98" s="349" t="s">
        <v>171</v>
      </c>
      <c r="D98" s="344"/>
      <c r="E98" s="345"/>
      <c r="F98" s="331" t="s">
        <v>52</v>
      </c>
      <c r="G98" s="332"/>
      <c r="H98" s="54" t="s">
        <v>55</v>
      </c>
      <c r="I98" s="55"/>
      <c r="J98" s="332"/>
      <c r="K98" s="54" t="s">
        <v>55</v>
      </c>
      <c r="L98" s="55"/>
      <c r="M98" s="334">
        <f>IF(N98="","",VLOOKUP(N98,基準選択肢C,2,FALSE))</f>
      </c>
      <c r="N98" s="334">
        <f>IF(AND($M$7="研究分担医師",$G98="はい",$I99&gt;=2500000),"基準1と7",IF(AND($M$7="研究分担医師",$J98="はい",$L99&gt;=2500000),"基準1と7",IF($G98="はい","基準1",IF($J98="はい","基準1",""))))</f>
      </c>
    </row>
    <row r="99" spans="1:14" ht="54" customHeight="1">
      <c r="A99" s="50"/>
      <c r="B99" s="50"/>
      <c r="C99" s="372"/>
      <c r="D99" s="373"/>
      <c r="E99" s="374"/>
      <c r="F99" s="375"/>
      <c r="G99" s="359"/>
      <c r="H99" s="57" t="s">
        <v>54</v>
      </c>
      <c r="I99" s="58"/>
      <c r="J99" s="359"/>
      <c r="K99" s="57" t="s">
        <v>54</v>
      </c>
      <c r="L99" s="58"/>
      <c r="M99" s="304"/>
      <c r="N99" s="304"/>
    </row>
    <row r="100" spans="1:14" ht="60" customHeight="1">
      <c r="A100" s="50"/>
      <c r="B100" s="50"/>
      <c r="C100" s="372"/>
      <c r="D100" s="373"/>
      <c r="E100" s="374"/>
      <c r="F100" s="331" t="s">
        <v>51</v>
      </c>
      <c r="G100" s="332"/>
      <c r="H100" s="54" t="s">
        <v>55</v>
      </c>
      <c r="I100" s="55"/>
      <c r="J100" s="332"/>
      <c r="K100" s="54" t="s">
        <v>55</v>
      </c>
      <c r="L100" s="55"/>
      <c r="M100" s="334">
        <f>IF(N100="","",VLOOKUP(N100,基準選択肢C,2,FALSE))</f>
      </c>
      <c r="N100" s="334">
        <f>IF(G100="はい","基準1",IF(J100="はい","基準1",""))</f>
      </c>
    </row>
    <row r="101" spans="1:14" ht="54" customHeight="1">
      <c r="A101" s="50"/>
      <c r="B101" s="50"/>
      <c r="C101" s="346"/>
      <c r="D101" s="347"/>
      <c r="E101" s="348"/>
      <c r="F101" s="375"/>
      <c r="G101" s="359"/>
      <c r="H101" s="57" t="s">
        <v>54</v>
      </c>
      <c r="I101" s="58"/>
      <c r="J101" s="359"/>
      <c r="K101" s="57" t="s">
        <v>54</v>
      </c>
      <c r="L101" s="58"/>
      <c r="M101" s="304"/>
      <c r="N101" s="304">
        <f>IF(G101="はい","基準1",IF(J101="はい","基準1",""))</f>
      </c>
    </row>
    <row r="102" spans="1:14" ht="73.5" customHeight="1">
      <c r="A102" s="50"/>
      <c r="B102" s="50"/>
      <c r="C102" s="437" t="s">
        <v>189</v>
      </c>
      <c r="D102" s="438"/>
      <c r="E102" s="439"/>
      <c r="F102" s="56" t="s">
        <v>52</v>
      </c>
      <c r="G102" s="250"/>
      <c r="H102" s="57" t="s">
        <v>53</v>
      </c>
      <c r="I102" s="55"/>
      <c r="J102" s="250"/>
      <c r="K102" s="57" t="s">
        <v>53</v>
      </c>
      <c r="L102" s="55"/>
      <c r="M102" s="54">
        <f>IF(N102="","",VLOOKUP(N102,基準選択肢C,2,FALSE))</f>
      </c>
      <c r="N102" s="54">
        <f>IF(AND($M$7="研究分担医師",G102="はい"),"基準1と7",IF(AND($M$7="研究分担医師",J102="はい"),"基準1と7",IF(OR(G102="はい",J102="はい"),"基準1","")))</f>
      </c>
    </row>
    <row r="103" spans="1:14" ht="79.5" customHeight="1">
      <c r="A103" s="50"/>
      <c r="B103" s="50"/>
      <c r="C103" s="440"/>
      <c r="D103" s="441"/>
      <c r="E103" s="442"/>
      <c r="F103" s="56" t="s">
        <v>51</v>
      </c>
      <c r="G103" s="250"/>
      <c r="H103" s="57" t="s">
        <v>53</v>
      </c>
      <c r="I103" s="55"/>
      <c r="J103" s="250"/>
      <c r="K103" s="57" t="s">
        <v>53</v>
      </c>
      <c r="L103" s="55"/>
      <c r="M103" s="54">
        <f>IF(N103="","",VLOOKUP(N103,基準選択肢C,2,FALSE))</f>
      </c>
      <c r="N103" s="54">
        <f>IF(G103="はい","基準1",IF(J103="はい","基準1",""))</f>
      </c>
    </row>
    <row r="104" spans="1:14" ht="62.25" customHeight="1">
      <c r="A104" s="50"/>
      <c r="B104" s="50"/>
      <c r="C104" s="443" t="s">
        <v>172</v>
      </c>
      <c r="D104" s="444"/>
      <c r="E104" s="445"/>
      <c r="F104" s="331" t="s">
        <v>52</v>
      </c>
      <c r="G104" s="332"/>
      <c r="H104" s="57" t="s">
        <v>228</v>
      </c>
      <c r="I104" s="55"/>
      <c r="J104" s="332"/>
      <c r="K104" s="57" t="s">
        <v>228</v>
      </c>
      <c r="L104" s="55"/>
      <c r="M104" s="334">
        <f>IF(N104="","",VLOOKUP(N104,基準選択肢C,2,FALSE))</f>
      </c>
      <c r="N104" s="334">
        <f>IF(AND($M$7="研究分担医師",G104="はい",I104="はい"),"基準1と7",IF(AND($M$7="研究分担医師",J104="はい",L104="はい"),"基準1と7",IF(AND(G104="はい",I104="はい"),"基準1",IF(AND(J104="はい",L104="はい"),"基準1",IF(AND(G104="はい",I104="いいえ"),"基準1",IF(AND(J104="はい",L104="いいえ"),"基準1",""))))))</f>
      </c>
    </row>
    <row r="105" spans="1:14" ht="79.5" customHeight="1">
      <c r="A105" s="50"/>
      <c r="B105" s="50"/>
      <c r="C105" s="446"/>
      <c r="D105" s="447"/>
      <c r="E105" s="448"/>
      <c r="F105" s="452"/>
      <c r="G105" s="358"/>
      <c r="H105" s="57" t="s">
        <v>81</v>
      </c>
      <c r="I105" s="55"/>
      <c r="J105" s="358"/>
      <c r="K105" s="57" t="s">
        <v>81</v>
      </c>
      <c r="L105" s="55"/>
      <c r="M105" s="304"/>
      <c r="N105" s="304"/>
    </row>
    <row r="106" spans="1:14" ht="62.25" customHeight="1">
      <c r="A106" s="50"/>
      <c r="B106" s="50"/>
      <c r="C106" s="446"/>
      <c r="D106" s="447"/>
      <c r="E106" s="448"/>
      <c r="F106" s="331" t="s">
        <v>51</v>
      </c>
      <c r="G106" s="332"/>
      <c r="H106" s="57" t="s">
        <v>228</v>
      </c>
      <c r="I106" s="55"/>
      <c r="J106" s="332"/>
      <c r="K106" s="57" t="s">
        <v>228</v>
      </c>
      <c r="L106" s="55"/>
      <c r="M106" s="334">
        <f>IF(N106="","",VLOOKUP(N106,基準選択肢C,2,FALSE))</f>
      </c>
      <c r="N106" s="334">
        <f>IF(G106="はい","基準1",IF(J106="はい","基準1",""))</f>
      </c>
    </row>
    <row r="107" spans="1:14" ht="79.5" customHeight="1">
      <c r="A107" s="50"/>
      <c r="B107" s="50"/>
      <c r="C107" s="449"/>
      <c r="D107" s="450"/>
      <c r="E107" s="451"/>
      <c r="F107" s="452"/>
      <c r="G107" s="358"/>
      <c r="H107" s="57" t="s">
        <v>81</v>
      </c>
      <c r="I107" s="55"/>
      <c r="J107" s="358"/>
      <c r="K107" s="57" t="s">
        <v>81</v>
      </c>
      <c r="L107" s="55"/>
      <c r="M107" s="304"/>
      <c r="N107" s="304"/>
    </row>
    <row r="108" spans="1:14" ht="60" customHeight="1">
      <c r="A108" s="50"/>
      <c r="B108" s="50"/>
      <c r="C108" s="429" t="s">
        <v>173</v>
      </c>
      <c r="D108" s="430"/>
      <c r="E108" s="431"/>
      <c r="F108" s="331" t="s">
        <v>52</v>
      </c>
      <c r="G108" s="335"/>
      <c r="H108" s="99" t="s">
        <v>229</v>
      </c>
      <c r="I108" s="55"/>
      <c r="J108" s="335"/>
      <c r="K108" s="99" t="s">
        <v>229</v>
      </c>
      <c r="L108" s="55"/>
      <c r="M108" s="334">
        <f>IF(N108="","",VLOOKUP(N108,基準選択肢C,2))</f>
      </c>
      <c r="N108" s="334">
        <f>IF(AND($M$7="研究分担医師",G108="はい",I108="はい"),"基準1と7",IF(AND($M$7="研究分担医師",J108="はい",L108="はい"),"基準1と7",IF(AND(G108="はい",I108="はい"),"基準1",IF(AND(J108="はい",L108="はい"),"基準1",IF(AND(G108="はい",I108="いいえ"),"基準1",IF(AND(J108="はい",L108="いいえ"),"基準1",""))))))</f>
      </c>
    </row>
    <row r="109" spans="1:14" ht="79.5" customHeight="1">
      <c r="A109" s="50"/>
      <c r="B109" s="50"/>
      <c r="C109" s="432"/>
      <c r="D109" s="433"/>
      <c r="E109" s="434"/>
      <c r="F109" s="422"/>
      <c r="G109" s="333"/>
      <c r="H109" s="99" t="s">
        <v>82</v>
      </c>
      <c r="I109" s="55"/>
      <c r="J109" s="333"/>
      <c r="K109" s="99" t="s">
        <v>82</v>
      </c>
      <c r="L109" s="55"/>
      <c r="M109" s="304"/>
      <c r="N109" s="304"/>
    </row>
    <row r="110" spans="1:14" ht="60" customHeight="1">
      <c r="A110" s="50"/>
      <c r="B110" s="50"/>
      <c r="C110" s="432"/>
      <c r="D110" s="433"/>
      <c r="E110" s="434"/>
      <c r="F110" s="331" t="s">
        <v>51</v>
      </c>
      <c r="G110" s="332"/>
      <c r="H110" s="57" t="s">
        <v>229</v>
      </c>
      <c r="I110" s="55"/>
      <c r="J110" s="332"/>
      <c r="K110" s="57" t="s">
        <v>229</v>
      </c>
      <c r="L110" s="55"/>
      <c r="M110" s="334">
        <f>IF(N110="","",VLOOKUP(N110,基準選択肢C,2))</f>
      </c>
      <c r="N110" s="334">
        <f>IF(G110="はい","基準1",IF(J110="はい","基準1",""))</f>
      </c>
    </row>
    <row r="111" spans="1:14" ht="79.5" customHeight="1">
      <c r="A111" s="50"/>
      <c r="B111" s="50"/>
      <c r="C111" s="435"/>
      <c r="D111" s="436"/>
      <c r="E111" s="436"/>
      <c r="F111" s="422"/>
      <c r="G111" s="333"/>
      <c r="H111" s="57" t="s">
        <v>82</v>
      </c>
      <c r="I111" s="55"/>
      <c r="J111" s="333"/>
      <c r="K111" s="57" t="s">
        <v>82</v>
      </c>
      <c r="L111" s="55"/>
      <c r="M111" s="304"/>
      <c r="N111" s="304"/>
    </row>
    <row r="112" spans="1:14" ht="19.5" customHeight="1">
      <c r="A112" s="50"/>
      <c r="B112" s="50"/>
      <c r="G112" s="48"/>
      <c r="H112" s="48"/>
      <c r="N112" s="252"/>
    </row>
    <row r="113" spans="1:14" ht="31.5" customHeight="1">
      <c r="A113" s="50"/>
      <c r="B113" s="50"/>
      <c r="C113" s="60"/>
      <c r="D113" s="63"/>
      <c r="E113" s="62" t="s">
        <v>168</v>
      </c>
      <c r="F113" s="61" t="s">
        <v>86</v>
      </c>
      <c r="G113" s="386">
        <f>IF(G16="","",G16)</f>
      </c>
      <c r="H113" s="387"/>
      <c r="I113" s="387"/>
      <c r="J113" s="387"/>
      <c r="K113" s="387"/>
      <c r="L113" s="387"/>
      <c r="M113" s="388"/>
      <c r="N113" s="247"/>
    </row>
    <row r="114" spans="1:14" ht="19.5" customHeight="1">
      <c r="A114" s="50"/>
      <c r="B114" s="50"/>
      <c r="C114" s="60"/>
      <c r="D114" s="60"/>
      <c r="E114" s="59"/>
      <c r="F114" s="59"/>
      <c r="G114" s="59"/>
      <c r="H114" s="59"/>
      <c r="I114" s="59"/>
      <c r="J114" s="59"/>
      <c r="K114" s="59"/>
      <c r="L114" s="59"/>
      <c r="M114" s="59"/>
      <c r="N114" s="247"/>
    </row>
    <row r="115" spans="1:14" ht="21" customHeight="1">
      <c r="A115" s="50"/>
      <c r="B115" s="50"/>
      <c r="C115" s="456" t="s">
        <v>62</v>
      </c>
      <c r="D115" s="457"/>
      <c r="E115" s="457"/>
      <c r="F115" s="458"/>
      <c r="G115" s="369" t="s">
        <v>61</v>
      </c>
      <c r="H115" s="370"/>
      <c r="I115" s="371"/>
      <c r="J115" s="369" t="s">
        <v>79</v>
      </c>
      <c r="K115" s="370"/>
      <c r="L115" s="371"/>
      <c r="M115" s="369"/>
      <c r="N115" s="384"/>
    </row>
    <row r="116" spans="1:14" ht="21" customHeight="1">
      <c r="A116" s="50"/>
      <c r="B116" s="50"/>
      <c r="C116" s="459"/>
      <c r="D116" s="460"/>
      <c r="E116" s="460"/>
      <c r="F116" s="461"/>
      <c r="G116" s="360" t="s">
        <v>23</v>
      </c>
      <c r="H116" s="369" t="s">
        <v>60</v>
      </c>
      <c r="I116" s="371"/>
      <c r="J116" s="360" t="s">
        <v>23</v>
      </c>
      <c r="K116" s="369" t="s">
        <v>60</v>
      </c>
      <c r="L116" s="371"/>
      <c r="M116" s="369" t="s">
        <v>60</v>
      </c>
      <c r="N116" s="384"/>
    </row>
    <row r="117" spans="1:14" ht="52.5" customHeight="1">
      <c r="A117" s="50"/>
      <c r="B117" s="50"/>
      <c r="C117" s="462"/>
      <c r="D117" s="463"/>
      <c r="E117" s="463"/>
      <c r="F117" s="464"/>
      <c r="G117" s="385"/>
      <c r="H117" s="369" t="s">
        <v>59</v>
      </c>
      <c r="I117" s="371"/>
      <c r="J117" s="385"/>
      <c r="K117" s="369" t="s">
        <v>59</v>
      </c>
      <c r="L117" s="371"/>
      <c r="M117" s="369" t="s">
        <v>58</v>
      </c>
      <c r="N117" s="384"/>
    </row>
    <row r="118" spans="1:14" ht="54" customHeight="1">
      <c r="A118" s="50"/>
      <c r="B118" s="50"/>
      <c r="C118" s="376" t="s">
        <v>164</v>
      </c>
      <c r="D118" s="420"/>
      <c r="E118" s="299"/>
      <c r="F118" s="56" t="s">
        <v>52</v>
      </c>
      <c r="G118" s="248"/>
      <c r="H118" s="57" t="s">
        <v>54</v>
      </c>
      <c r="I118" s="58"/>
      <c r="J118" s="248"/>
      <c r="K118" s="57" t="s">
        <v>54</v>
      </c>
      <c r="L118" s="58"/>
      <c r="M118" s="54">
        <f>IF(N118="","",VLOOKUP(N118,基準選択肢C,2,FALSE))</f>
      </c>
      <c r="N118" s="54">
        <f>IF(G118="はい","基準1",IF(J118="はい","基準1",""))</f>
      </c>
    </row>
    <row r="119" spans="1:14" ht="54" customHeight="1">
      <c r="A119" s="50"/>
      <c r="B119" s="50"/>
      <c r="C119" s="379" t="s">
        <v>159</v>
      </c>
      <c r="D119" s="453"/>
      <c r="E119" s="453"/>
      <c r="F119" s="331" t="s">
        <v>52</v>
      </c>
      <c r="G119" s="383"/>
      <c r="H119" s="249" t="s">
        <v>57</v>
      </c>
      <c r="I119" s="97"/>
      <c r="J119" s="383"/>
      <c r="K119" s="249" t="s">
        <v>57</v>
      </c>
      <c r="L119" s="97"/>
      <c r="M119" s="334">
        <f>IF(N119="","",VLOOKUP(N119,基準選択肢C,2,FALSE))</f>
      </c>
      <c r="N119" s="334">
        <f>IF(AND($M$7="研究分担医師",$G119="はい",$I120="有"),"基準1と7",IF(AND($M$7="研究分担医師",$J119="はい",$L120="有"),"基準1と7",IF($G119="はい","基準1",IF($J119="はい","基準1",""))))</f>
      </c>
    </row>
    <row r="120" spans="1:14" ht="48.75" customHeight="1">
      <c r="A120" s="50"/>
      <c r="B120" s="50"/>
      <c r="C120" s="454"/>
      <c r="D120" s="455"/>
      <c r="E120" s="455"/>
      <c r="F120" s="375"/>
      <c r="G120" s="359"/>
      <c r="H120" s="57" t="s">
        <v>56</v>
      </c>
      <c r="I120" s="55"/>
      <c r="J120" s="359"/>
      <c r="K120" s="57" t="s">
        <v>56</v>
      </c>
      <c r="L120" s="55"/>
      <c r="M120" s="304"/>
      <c r="N120" s="304"/>
    </row>
    <row r="121" spans="1:14" ht="60" customHeight="1">
      <c r="A121" s="50"/>
      <c r="B121" s="50"/>
      <c r="C121" s="349" t="s">
        <v>171</v>
      </c>
      <c r="D121" s="344"/>
      <c r="E121" s="345"/>
      <c r="F121" s="331" t="s">
        <v>52</v>
      </c>
      <c r="G121" s="332"/>
      <c r="H121" s="54" t="s">
        <v>55</v>
      </c>
      <c r="I121" s="55"/>
      <c r="J121" s="332"/>
      <c r="K121" s="54" t="s">
        <v>55</v>
      </c>
      <c r="L121" s="55"/>
      <c r="M121" s="334">
        <f>IF(N121="","",VLOOKUP(N121,基準選択肢C,2,FALSE))</f>
      </c>
      <c r="N121" s="334">
        <f>IF(AND($M$7="研究分担医師",$G121="はい",$I122&gt;=2500000),"基準1と7",IF(AND($M$7="研究分担医師",$J121="はい",$L122&gt;=2500000),"基準1と7",IF($G121="はい","基準1",IF($J121="はい","基準1",""))))</f>
      </c>
    </row>
    <row r="122" spans="1:14" ht="54" customHeight="1">
      <c r="A122" s="50"/>
      <c r="B122" s="50"/>
      <c r="C122" s="372"/>
      <c r="D122" s="373"/>
      <c r="E122" s="374"/>
      <c r="F122" s="375"/>
      <c r="G122" s="359"/>
      <c r="H122" s="57" t="s">
        <v>54</v>
      </c>
      <c r="I122" s="58"/>
      <c r="J122" s="359"/>
      <c r="K122" s="57" t="s">
        <v>54</v>
      </c>
      <c r="L122" s="58"/>
      <c r="M122" s="304"/>
      <c r="N122" s="304"/>
    </row>
    <row r="123" spans="1:14" ht="60" customHeight="1">
      <c r="A123" s="50"/>
      <c r="B123" s="50"/>
      <c r="C123" s="372"/>
      <c r="D123" s="373"/>
      <c r="E123" s="374"/>
      <c r="F123" s="331" t="s">
        <v>51</v>
      </c>
      <c r="G123" s="332"/>
      <c r="H123" s="54" t="s">
        <v>55</v>
      </c>
      <c r="I123" s="55"/>
      <c r="J123" s="332"/>
      <c r="K123" s="54" t="s">
        <v>55</v>
      </c>
      <c r="L123" s="55"/>
      <c r="M123" s="334">
        <f>IF(N123="","",VLOOKUP(N123,基準選択肢C,2,FALSE))</f>
      </c>
      <c r="N123" s="334">
        <f>IF(G123="はい","基準1",IF(J123="はい","基準1",""))</f>
      </c>
    </row>
    <row r="124" spans="1:14" ht="54" customHeight="1">
      <c r="A124" s="50"/>
      <c r="B124" s="50"/>
      <c r="C124" s="346"/>
      <c r="D124" s="347"/>
      <c r="E124" s="348"/>
      <c r="F124" s="375"/>
      <c r="G124" s="359"/>
      <c r="H124" s="57" t="s">
        <v>54</v>
      </c>
      <c r="I124" s="58"/>
      <c r="J124" s="359"/>
      <c r="K124" s="57" t="s">
        <v>54</v>
      </c>
      <c r="L124" s="58"/>
      <c r="M124" s="304"/>
      <c r="N124" s="304">
        <f>IF(G124="はい","基準1",IF(J124="はい","基準1",""))</f>
      </c>
    </row>
    <row r="125" spans="1:14" ht="73.5" customHeight="1">
      <c r="A125" s="50"/>
      <c r="B125" s="50"/>
      <c r="C125" s="437" t="s">
        <v>190</v>
      </c>
      <c r="D125" s="438"/>
      <c r="E125" s="439"/>
      <c r="F125" s="56" t="s">
        <v>52</v>
      </c>
      <c r="G125" s="250"/>
      <c r="H125" s="57" t="s">
        <v>53</v>
      </c>
      <c r="I125" s="55"/>
      <c r="J125" s="250"/>
      <c r="K125" s="57" t="s">
        <v>53</v>
      </c>
      <c r="L125" s="55"/>
      <c r="M125" s="54">
        <f>IF(N125="","",VLOOKUP(N125,基準選択肢C,2,FALSE))</f>
      </c>
      <c r="N125" s="54">
        <f>IF(AND($M$7="研究分担医師",G125="はい"),"基準1と7",IF(AND($M$7="研究分担医師",J125="はい"),"基準1と7",IF(OR(G125="はい",J125="はい"),"基準1","")))</f>
      </c>
    </row>
    <row r="126" spans="1:14" ht="79.5" customHeight="1">
      <c r="A126" s="50"/>
      <c r="B126" s="50"/>
      <c r="C126" s="440"/>
      <c r="D126" s="441"/>
      <c r="E126" s="442"/>
      <c r="F126" s="56" t="s">
        <v>51</v>
      </c>
      <c r="G126" s="250"/>
      <c r="H126" s="57" t="s">
        <v>53</v>
      </c>
      <c r="I126" s="55"/>
      <c r="J126" s="250"/>
      <c r="K126" s="57" t="s">
        <v>53</v>
      </c>
      <c r="L126" s="55"/>
      <c r="M126" s="54">
        <f>IF(N126="","",VLOOKUP(N126,基準選択肢C,2,FALSE))</f>
      </c>
      <c r="N126" s="54">
        <f>IF(G126="はい","基準1",IF(J126="はい","基準1",""))</f>
      </c>
    </row>
    <row r="127" spans="1:14" ht="62.25" customHeight="1">
      <c r="A127" s="50"/>
      <c r="B127" s="50"/>
      <c r="C127" s="443" t="s">
        <v>172</v>
      </c>
      <c r="D127" s="444"/>
      <c r="E127" s="445"/>
      <c r="F127" s="331" t="s">
        <v>52</v>
      </c>
      <c r="G127" s="332"/>
      <c r="H127" s="57" t="s">
        <v>228</v>
      </c>
      <c r="I127" s="55"/>
      <c r="J127" s="332"/>
      <c r="K127" s="57" t="s">
        <v>228</v>
      </c>
      <c r="L127" s="55"/>
      <c r="M127" s="334">
        <f>IF(N127="","",VLOOKUP(N127,基準選択肢C,2,FALSE))</f>
      </c>
      <c r="N127" s="334">
        <f>IF(AND($M$7="研究分担医師",G127="はい",I127="はい"),"基準1と7",IF(AND($M$7="研究分担医師",J127="はい",L127="はい"),"基準1と7",IF(AND(G127="はい",I127="はい"),"基準1",IF(AND(J127="はい",L127="はい"),"基準1",IF(AND(G127="はい",I127="いいえ"),"基準1",IF(AND(J127="はい",L127="いいえ"),"基準1",""))))))</f>
      </c>
    </row>
    <row r="128" spans="1:14" ht="79.5" customHeight="1">
      <c r="A128" s="50"/>
      <c r="B128" s="50"/>
      <c r="C128" s="446"/>
      <c r="D128" s="447"/>
      <c r="E128" s="448"/>
      <c r="F128" s="452"/>
      <c r="G128" s="358"/>
      <c r="H128" s="57" t="s">
        <v>81</v>
      </c>
      <c r="I128" s="55"/>
      <c r="J128" s="358"/>
      <c r="K128" s="57" t="s">
        <v>81</v>
      </c>
      <c r="L128" s="55"/>
      <c r="M128" s="304"/>
      <c r="N128" s="304"/>
    </row>
    <row r="129" spans="1:14" ht="62.25" customHeight="1">
      <c r="A129" s="50"/>
      <c r="B129" s="50"/>
      <c r="C129" s="446"/>
      <c r="D129" s="447"/>
      <c r="E129" s="448"/>
      <c r="F129" s="331" t="s">
        <v>51</v>
      </c>
      <c r="G129" s="332"/>
      <c r="H129" s="57" t="s">
        <v>228</v>
      </c>
      <c r="I129" s="55"/>
      <c r="J129" s="332"/>
      <c r="K129" s="57" t="s">
        <v>228</v>
      </c>
      <c r="L129" s="55"/>
      <c r="M129" s="334">
        <f>IF(N129="","",VLOOKUP(N129,基準選択肢C,2,FALSE))</f>
      </c>
      <c r="N129" s="334">
        <f>IF(G129="はい","基準1",IF(J129="はい","基準1",""))</f>
      </c>
    </row>
    <row r="130" spans="1:14" ht="79.5" customHeight="1">
      <c r="A130" s="50"/>
      <c r="B130" s="50"/>
      <c r="C130" s="449"/>
      <c r="D130" s="450"/>
      <c r="E130" s="451"/>
      <c r="F130" s="452"/>
      <c r="G130" s="358"/>
      <c r="H130" s="57" t="s">
        <v>81</v>
      </c>
      <c r="I130" s="55"/>
      <c r="J130" s="358"/>
      <c r="K130" s="57" t="s">
        <v>81</v>
      </c>
      <c r="L130" s="55"/>
      <c r="M130" s="304"/>
      <c r="N130" s="304"/>
    </row>
    <row r="131" spans="1:14" ht="60" customHeight="1">
      <c r="A131" s="50"/>
      <c r="B131" s="50"/>
      <c r="C131" s="429" t="s">
        <v>173</v>
      </c>
      <c r="D131" s="430"/>
      <c r="E131" s="431"/>
      <c r="F131" s="331" t="s">
        <v>52</v>
      </c>
      <c r="G131" s="335"/>
      <c r="H131" s="99" t="s">
        <v>229</v>
      </c>
      <c r="I131" s="55"/>
      <c r="J131" s="335"/>
      <c r="K131" s="99" t="s">
        <v>229</v>
      </c>
      <c r="L131" s="55"/>
      <c r="M131" s="334">
        <f>IF(N131="","",VLOOKUP(N131,基準選択肢C,2))</f>
      </c>
      <c r="N131" s="334">
        <f>IF(AND($M$7="研究分担医師",G131="はい",I131="はい"),"基準1と7",IF(AND($M$7="研究分担医師",J131="はい",L131="はい"),"基準1と7",IF(AND(G131="はい",I131="はい"),"基準1",IF(AND(J131="はい",L131="はい"),"基準1",IF(AND(G131="はい",I131="いいえ"),"基準1",IF(AND(J131="はい",L131="いいえ"),"基準1",""))))))</f>
      </c>
    </row>
    <row r="132" spans="1:14" ht="79.5" customHeight="1">
      <c r="A132" s="50"/>
      <c r="B132" s="50"/>
      <c r="C132" s="432"/>
      <c r="D132" s="433"/>
      <c r="E132" s="434"/>
      <c r="F132" s="422"/>
      <c r="G132" s="333"/>
      <c r="H132" s="99" t="s">
        <v>82</v>
      </c>
      <c r="I132" s="55"/>
      <c r="J132" s="333"/>
      <c r="K132" s="99" t="s">
        <v>82</v>
      </c>
      <c r="L132" s="55"/>
      <c r="M132" s="304"/>
      <c r="N132" s="304"/>
    </row>
    <row r="133" spans="1:14" ht="60" customHeight="1">
      <c r="A133" s="50"/>
      <c r="B133" s="50"/>
      <c r="C133" s="432"/>
      <c r="D133" s="433"/>
      <c r="E133" s="434"/>
      <c r="F133" s="331" t="s">
        <v>51</v>
      </c>
      <c r="G133" s="332"/>
      <c r="H133" s="57" t="s">
        <v>229</v>
      </c>
      <c r="I133" s="55"/>
      <c r="J133" s="332"/>
      <c r="K133" s="57" t="s">
        <v>229</v>
      </c>
      <c r="L133" s="55"/>
      <c r="M133" s="334">
        <f>IF(N133="","",VLOOKUP(N133,基準選択肢C,2))</f>
      </c>
      <c r="N133" s="334">
        <f>IF(G133="はい","基準1",IF(J133="はい","基準1",""))</f>
      </c>
    </row>
    <row r="134" spans="1:14" ht="79.5" customHeight="1">
      <c r="A134" s="50"/>
      <c r="B134" s="50"/>
      <c r="C134" s="435"/>
      <c r="D134" s="436"/>
      <c r="E134" s="436"/>
      <c r="F134" s="422"/>
      <c r="G134" s="333"/>
      <c r="H134" s="57" t="s">
        <v>82</v>
      </c>
      <c r="I134" s="55"/>
      <c r="J134" s="333"/>
      <c r="K134" s="57" t="s">
        <v>82</v>
      </c>
      <c r="L134" s="55"/>
      <c r="M134" s="304"/>
      <c r="N134" s="304"/>
    </row>
    <row r="135" spans="7:14" ht="18.75">
      <c r="G135" s="48"/>
      <c r="H135" s="48"/>
      <c r="N135" s="252"/>
    </row>
    <row r="136" spans="1:14" ht="31.5" customHeight="1">
      <c r="A136" s="50"/>
      <c r="B136" s="50"/>
      <c r="C136" s="60"/>
      <c r="D136" s="63"/>
      <c r="E136" s="62" t="s">
        <v>168</v>
      </c>
      <c r="F136" s="61" t="s">
        <v>87</v>
      </c>
      <c r="G136" s="386">
        <f>IF(G17="","",G17)</f>
      </c>
      <c r="H136" s="387"/>
      <c r="I136" s="387"/>
      <c r="J136" s="387"/>
      <c r="K136" s="387"/>
      <c r="L136" s="387"/>
      <c r="M136" s="388"/>
      <c r="N136" s="247"/>
    </row>
    <row r="137" spans="1:14" ht="19.5" customHeight="1">
      <c r="A137" s="50"/>
      <c r="B137" s="50"/>
      <c r="C137" s="60"/>
      <c r="D137" s="60"/>
      <c r="E137" s="59"/>
      <c r="F137" s="59"/>
      <c r="G137" s="59"/>
      <c r="H137" s="59"/>
      <c r="I137" s="59"/>
      <c r="J137" s="59"/>
      <c r="K137" s="59"/>
      <c r="L137" s="59"/>
      <c r="M137" s="59"/>
      <c r="N137" s="247"/>
    </row>
    <row r="138" spans="1:14" ht="21" customHeight="1">
      <c r="A138" s="50"/>
      <c r="B138" s="50"/>
      <c r="C138" s="456" t="s">
        <v>62</v>
      </c>
      <c r="D138" s="457"/>
      <c r="E138" s="457"/>
      <c r="F138" s="458"/>
      <c r="G138" s="369" t="s">
        <v>61</v>
      </c>
      <c r="H138" s="370"/>
      <c r="I138" s="371"/>
      <c r="J138" s="369" t="s">
        <v>79</v>
      </c>
      <c r="K138" s="370"/>
      <c r="L138" s="371"/>
      <c r="M138" s="369"/>
      <c r="N138" s="384"/>
    </row>
    <row r="139" spans="1:14" ht="21" customHeight="1">
      <c r="A139" s="50"/>
      <c r="B139" s="50"/>
      <c r="C139" s="459"/>
      <c r="D139" s="460"/>
      <c r="E139" s="460"/>
      <c r="F139" s="461"/>
      <c r="G139" s="360" t="s">
        <v>23</v>
      </c>
      <c r="H139" s="369" t="s">
        <v>60</v>
      </c>
      <c r="I139" s="371"/>
      <c r="J139" s="360" t="s">
        <v>23</v>
      </c>
      <c r="K139" s="369" t="s">
        <v>60</v>
      </c>
      <c r="L139" s="371"/>
      <c r="M139" s="369" t="s">
        <v>60</v>
      </c>
      <c r="N139" s="384"/>
    </row>
    <row r="140" spans="1:14" ht="52.5" customHeight="1">
      <c r="A140" s="50"/>
      <c r="B140" s="50"/>
      <c r="C140" s="462"/>
      <c r="D140" s="463"/>
      <c r="E140" s="463"/>
      <c r="F140" s="464"/>
      <c r="G140" s="385"/>
      <c r="H140" s="369" t="s">
        <v>59</v>
      </c>
      <c r="I140" s="371"/>
      <c r="J140" s="385"/>
      <c r="K140" s="369" t="s">
        <v>59</v>
      </c>
      <c r="L140" s="371"/>
      <c r="M140" s="369" t="s">
        <v>58</v>
      </c>
      <c r="N140" s="384"/>
    </row>
    <row r="141" spans="1:14" ht="54" customHeight="1">
      <c r="A141" s="50"/>
      <c r="B141" s="50"/>
      <c r="C141" s="376" t="s">
        <v>164</v>
      </c>
      <c r="D141" s="420"/>
      <c r="E141" s="299"/>
      <c r="F141" s="56" t="s">
        <v>52</v>
      </c>
      <c r="G141" s="248"/>
      <c r="H141" s="57" t="s">
        <v>54</v>
      </c>
      <c r="I141" s="58"/>
      <c r="J141" s="248"/>
      <c r="K141" s="57" t="s">
        <v>54</v>
      </c>
      <c r="L141" s="58"/>
      <c r="M141" s="54">
        <f>IF(N141="","",VLOOKUP(N141,基準選択肢C,2,FALSE))</f>
      </c>
      <c r="N141" s="54">
        <f>IF(G141="はい","基準1",IF(J141="はい","基準1",""))</f>
      </c>
    </row>
    <row r="142" spans="1:14" ht="54" customHeight="1">
      <c r="A142" s="50"/>
      <c r="B142" s="50"/>
      <c r="C142" s="379" t="s">
        <v>159</v>
      </c>
      <c r="D142" s="453"/>
      <c r="E142" s="453"/>
      <c r="F142" s="331" t="s">
        <v>52</v>
      </c>
      <c r="G142" s="383"/>
      <c r="H142" s="249" t="s">
        <v>57</v>
      </c>
      <c r="I142" s="97"/>
      <c r="J142" s="383"/>
      <c r="K142" s="249" t="s">
        <v>57</v>
      </c>
      <c r="L142" s="97"/>
      <c r="M142" s="334">
        <f>IF(N142="","",VLOOKUP(N142,基準選択肢C,2,FALSE))</f>
      </c>
      <c r="N142" s="334">
        <f>IF(AND($M$7="研究分担医師",$G142="はい",$I143="有"),"基準1と7",IF(AND($M$7="研究分担医師",$J142="はい",$L143="有"),"基準1と7",IF($G142="はい","基準1",IF($J142="はい","基準1",""))))</f>
      </c>
    </row>
    <row r="143" spans="1:14" ht="48.75" customHeight="1">
      <c r="A143" s="50"/>
      <c r="B143" s="50"/>
      <c r="C143" s="454"/>
      <c r="D143" s="455"/>
      <c r="E143" s="455"/>
      <c r="F143" s="375"/>
      <c r="G143" s="359"/>
      <c r="H143" s="57" t="s">
        <v>56</v>
      </c>
      <c r="I143" s="55"/>
      <c r="J143" s="359"/>
      <c r="K143" s="57" t="s">
        <v>56</v>
      </c>
      <c r="L143" s="55"/>
      <c r="M143" s="304"/>
      <c r="N143" s="304"/>
    </row>
    <row r="144" spans="1:14" ht="60" customHeight="1">
      <c r="A144" s="50"/>
      <c r="B144" s="50"/>
      <c r="C144" s="349" t="s">
        <v>171</v>
      </c>
      <c r="D144" s="344"/>
      <c r="E144" s="345"/>
      <c r="F144" s="331" t="s">
        <v>52</v>
      </c>
      <c r="G144" s="332"/>
      <c r="H144" s="54" t="s">
        <v>55</v>
      </c>
      <c r="I144" s="55"/>
      <c r="J144" s="332"/>
      <c r="K144" s="54" t="s">
        <v>55</v>
      </c>
      <c r="L144" s="55"/>
      <c r="M144" s="334">
        <f>IF(N144="","",VLOOKUP(N144,基準選択肢C,2,FALSE))</f>
      </c>
      <c r="N144" s="334">
        <f>IF(AND($M$7="研究分担医師",$G144="はい",$I145&gt;=2500000),"基準1と7",IF(AND($M$7="研究分担医師",$J144="はい",$L145&gt;=2500000),"基準1と7",IF($G144="はい","基準1",IF($J144="はい","基準1",""))))</f>
      </c>
    </row>
    <row r="145" spans="1:14" ht="54" customHeight="1">
      <c r="A145" s="50"/>
      <c r="B145" s="50"/>
      <c r="C145" s="372"/>
      <c r="D145" s="373"/>
      <c r="E145" s="374"/>
      <c r="F145" s="375"/>
      <c r="G145" s="359"/>
      <c r="H145" s="57" t="s">
        <v>54</v>
      </c>
      <c r="I145" s="58"/>
      <c r="J145" s="359"/>
      <c r="K145" s="57" t="s">
        <v>54</v>
      </c>
      <c r="L145" s="58"/>
      <c r="M145" s="304"/>
      <c r="N145" s="304"/>
    </row>
    <row r="146" spans="1:14" ht="60" customHeight="1">
      <c r="A146" s="50"/>
      <c r="B146" s="50"/>
      <c r="C146" s="372"/>
      <c r="D146" s="373"/>
      <c r="E146" s="374"/>
      <c r="F146" s="331" t="s">
        <v>51</v>
      </c>
      <c r="G146" s="332"/>
      <c r="H146" s="54" t="s">
        <v>55</v>
      </c>
      <c r="I146" s="55"/>
      <c r="J146" s="332"/>
      <c r="K146" s="54" t="s">
        <v>55</v>
      </c>
      <c r="L146" s="55"/>
      <c r="M146" s="334">
        <f>IF(N146="","",VLOOKUP(N146,基準選択肢C,2,FALSE))</f>
      </c>
      <c r="N146" s="334">
        <f>IF(G146="はい","基準1",IF(J146="はい","基準1",""))</f>
      </c>
    </row>
    <row r="147" spans="1:14" ht="54" customHeight="1">
      <c r="A147" s="50"/>
      <c r="B147" s="50"/>
      <c r="C147" s="346"/>
      <c r="D147" s="347"/>
      <c r="E147" s="348"/>
      <c r="F147" s="375"/>
      <c r="G147" s="359"/>
      <c r="H147" s="57" t="s">
        <v>54</v>
      </c>
      <c r="I147" s="58"/>
      <c r="J147" s="359"/>
      <c r="K147" s="57" t="s">
        <v>54</v>
      </c>
      <c r="L147" s="58"/>
      <c r="M147" s="304"/>
      <c r="N147" s="304">
        <f>IF(G147="はい","基準1",IF(J147="はい","基準1",""))</f>
      </c>
    </row>
    <row r="148" spans="1:14" ht="73.5" customHeight="1">
      <c r="A148" s="50"/>
      <c r="B148" s="50"/>
      <c r="C148" s="437" t="s">
        <v>191</v>
      </c>
      <c r="D148" s="438"/>
      <c r="E148" s="439"/>
      <c r="F148" s="56" t="s">
        <v>52</v>
      </c>
      <c r="G148" s="250"/>
      <c r="H148" s="57" t="s">
        <v>53</v>
      </c>
      <c r="I148" s="55"/>
      <c r="J148" s="250"/>
      <c r="K148" s="57" t="s">
        <v>53</v>
      </c>
      <c r="L148" s="55"/>
      <c r="M148" s="54">
        <f>IF(N148="","",VLOOKUP(N148,基準選択肢C,2,FALSE))</f>
      </c>
      <c r="N148" s="54">
        <f>IF(AND($M$7="研究分担医師",G148="はい"),"基準1と7",IF(AND($M$7="研究分担医師",J148="はい"),"基準1と7",IF(OR(G148="はい",J148="はい"),"基準1","")))</f>
      </c>
    </row>
    <row r="149" spans="1:14" ht="79.5" customHeight="1">
      <c r="A149" s="50"/>
      <c r="B149" s="50"/>
      <c r="C149" s="440"/>
      <c r="D149" s="441"/>
      <c r="E149" s="442"/>
      <c r="F149" s="56" t="s">
        <v>51</v>
      </c>
      <c r="G149" s="250"/>
      <c r="H149" s="57" t="s">
        <v>53</v>
      </c>
      <c r="I149" s="55"/>
      <c r="J149" s="250"/>
      <c r="K149" s="57" t="s">
        <v>53</v>
      </c>
      <c r="L149" s="55"/>
      <c r="M149" s="54">
        <f>IF(N149="","",VLOOKUP(N149,基準選択肢C,2,FALSE))</f>
      </c>
      <c r="N149" s="54">
        <f>IF(G149="はい","基準1",IF(J149="はい","基準1",""))</f>
      </c>
    </row>
    <row r="150" spans="1:14" ht="62.25" customHeight="1">
      <c r="A150" s="50"/>
      <c r="B150" s="50"/>
      <c r="C150" s="443" t="s">
        <v>172</v>
      </c>
      <c r="D150" s="444"/>
      <c r="E150" s="445"/>
      <c r="F150" s="331" t="s">
        <v>52</v>
      </c>
      <c r="G150" s="332"/>
      <c r="H150" s="57" t="s">
        <v>228</v>
      </c>
      <c r="I150" s="55"/>
      <c r="J150" s="332"/>
      <c r="K150" s="57" t="s">
        <v>228</v>
      </c>
      <c r="L150" s="55"/>
      <c r="M150" s="334">
        <f>IF(N150="","",VLOOKUP(N150,基準選択肢C,2,FALSE))</f>
      </c>
      <c r="N150" s="334">
        <f>IF(AND($M$7="研究分担医師",G150="はい",I150="はい"),"基準1と7",IF(AND($M$7="研究分担医師",J150="はい",L150="はい"),"基準1と7",IF(AND(G150="はい",I150="はい"),"基準1",IF(AND(J150="はい",L150="はい"),"基準1",IF(AND(G150="はい",I150="いいえ"),"基準1",IF(AND(J150="はい",L150="いいえ"),"基準1",""))))))</f>
      </c>
    </row>
    <row r="151" spans="1:14" ht="79.5" customHeight="1">
      <c r="A151" s="50"/>
      <c r="B151" s="50"/>
      <c r="C151" s="446"/>
      <c r="D151" s="447"/>
      <c r="E151" s="448"/>
      <c r="F151" s="452"/>
      <c r="G151" s="358"/>
      <c r="H151" s="57" t="s">
        <v>81</v>
      </c>
      <c r="I151" s="55"/>
      <c r="J151" s="358"/>
      <c r="K151" s="57" t="s">
        <v>81</v>
      </c>
      <c r="L151" s="55"/>
      <c r="M151" s="304"/>
      <c r="N151" s="304"/>
    </row>
    <row r="152" spans="1:14" ht="62.25" customHeight="1">
      <c r="A152" s="50"/>
      <c r="B152" s="50"/>
      <c r="C152" s="446"/>
      <c r="D152" s="447"/>
      <c r="E152" s="448"/>
      <c r="F152" s="331" t="s">
        <v>51</v>
      </c>
      <c r="G152" s="332"/>
      <c r="H152" s="57" t="s">
        <v>228</v>
      </c>
      <c r="I152" s="55"/>
      <c r="J152" s="332"/>
      <c r="K152" s="57" t="s">
        <v>228</v>
      </c>
      <c r="L152" s="55"/>
      <c r="M152" s="334">
        <f>IF(N152="","",VLOOKUP(N152,基準選択肢C,2,FALSE))</f>
      </c>
      <c r="N152" s="334">
        <f>IF(G152="はい","基準1",IF(J152="はい","基準1",""))</f>
      </c>
    </row>
    <row r="153" spans="1:14" ht="79.5" customHeight="1">
      <c r="A153" s="50"/>
      <c r="B153" s="50"/>
      <c r="C153" s="449"/>
      <c r="D153" s="450"/>
      <c r="E153" s="451"/>
      <c r="F153" s="452"/>
      <c r="G153" s="358"/>
      <c r="H153" s="57" t="s">
        <v>81</v>
      </c>
      <c r="I153" s="55"/>
      <c r="J153" s="358"/>
      <c r="K153" s="57" t="s">
        <v>81</v>
      </c>
      <c r="L153" s="55"/>
      <c r="M153" s="304"/>
      <c r="N153" s="304"/>
    </row>
    <row r="154" spans="1:14" ht="60" customHeight="1">
      <c r="A154" s="50"/>
      <c r="B154" s="50"/>
      <c r="C154" s="429" t="s">
        <v>173</v>
      </c>
      <c r="D154" s="430"/>
      <c r="E154" s="431"/>
      <c r="F154" s="331" t="s">
        <v>52</v>
      </c>
      <c r="G154" s="335"/>
      <c r="H154" s="99" t="s">
        <v>229</v>
      </c>
      <c r="I154" s="55"/>
      <c r="J154" s="335"/>
      <c r="K154" s="99" t="s">
        <v>229</v>
      </c>
      <c r="L154" s="55"/>
      <c r="M154" s="334">
        <f>IF(N154="","",VLOOKUP(N154,基準選択肢C,2))</f>
      </c>
      <c r="N154" s="334">
        <f>IF(AND($M$7="研究分担医師",G154="はい",I154="はい"),"基準1と7",IF(AND($M$7="研究分担医師",J154="はい",L154="はい"),"基準1と7",IF(AND(G154="はい",I154="はい"),"基準1",IF(AND(J154="はい",L154="はい"),"基準1",IF(AND(G154="はい",I154="いいえ"),"基準1",IF(AND(J154="はい",L154="いいえ"),"基準1",""))))))</f>
      </c>
    </row>
    <row r="155" spans="1:14" ht="79.5" customHeight="1">
      <c r="A155" s="50"/>
      <c r="B155" s="50"/>
      <c r="C155" s="432"/>
      <c r="D155" s="433"/>
      <c r="E155" s="434"/>
      <c r="F155" s="422"/>
      <c r="G155" s="333"/>
      <c r="H155" s="99" t="s">
        <v>82</v>
      </c>
      <c r="I155" s="55"/>
      <c r="J155" s="333"/>
      <c r="K155" s="99" t="s">
        <v>82</v>
      </c>
      <c r="L155" s="55"/>
      <c r="M155" s="304"/>
      <c r="N155" s="304"/>
    </row>
    <row r="156" spans="1:14" ht="60" customHeight="1">
      <c r="A156" s="50"/>
      <c r="B156" s="50"/>
      <c r="C156" s="432"/>
      <c r="D156" s="433"/>
      <c r="E156" s="434"/>
      <c r="F156" s="331" t="s">
        <v>51</v>
      </c>
      <c r="G156" s="332"/>
      <c r="H156" s="57" t="s">
        <v>229</v>
      </c>
      <c r="I156" s="55"/>
      <c r="J156" s="332"/>
      <c r="K156" s="57" t="s">
        <v>229</v>
      </c>
      <c r="L156" s="55"/>
      <c r="M156" s="334">
        <f>IF(N156="","",VLOOKUP(N156,基準選択肢C,2))</f>
      </c>
      <c r="N156" s="334">
        <f>IF(G156="はい","基準1",IF(J156="はい","基準1",""))</f>
      </c>
    </row>
    <row r="157" spans="1:14" ht="79.5" customHeight="1">
      <c r="A157" s="50"/>
      <c r="B157" s="50"/>
      <c r="C157" s="435"/>
      <c r="D157" s="436"/>
      <c r="E157" s="436"/>
      <c r="F157" s="422"/>
      <c r="G157" s="333"/>
      <c r="H157" s="57" t="s">
        <v>82</v>
      </c>
      <c r="I157" s="55"/>
      <c r="J157" s="333"/>
      <c r="K157" s="57" t="s">
        <v>82</v>
      </c>
      <c r="L157" s="55"/>
      <c r="M157" s="304"/>
      <c r="N157" s="304"/>
    </row>
    <row r="158" spans="7:14" ht="18.75">
      <c r="G158" s="48"/>
      <c r="H158" s="48"/>
      <c r="N158" s="252"/>
    </row>
    <row r="159" spans="1:14" ht="31.5" customHeight="1">
      <c r="A159" s="50"/>
      <c r="B159" s="50"/>
      <c r="C159" s="60"/>
      <c r="D159" s="63"/>
      <c r="E159" s="62" t="s">
        <v>168</v>
      </c>
      <c r="F159" s="61" t="s">
        <v>88</v>
      </c>
      <c r="G159" s="386">
        <f>IF(G18="","",G18)</f>
      </c>
      <c r="H159" s="387"/>
      <c r="I159" s="387"/>
      <c r="J159" s="387"/>
      <c r="K159" s="387"/>
      <c r="L159" s="387"/>
      <c r="M159" s="388"/>
      <c r="N159" s="247"/>
    </row>
    <row r="160" spans="1:14" ht="19.5" customHeight="1">
      <c r="A160" s="50"/>
      <c r="B160" s="50"/>
      <c r="C160" s="60"/>
      <c r="D160" s="60"/>
      <c r="E160" s="59"/>
      <c r="F160" s="59"/>
      <c r="G160" s="59"/>
      <c r="H160" s="59"/>
      <c r="I160" s="59"/>
      <c r="J160" s="59"/>
      <c r="K160" s="59"/>
      <c r="L160" s="59"/>
      <c r="M160" s="59"/>
      <c r="N160" s="247"/>
    </row>
    <row r="161" spans="1:14" ht="21" customHeight="1">
      <c r="A161" s="50"/>
      <c r="B161" s="50"/>
      <c r="C161" s="456" t="s">
        <v>62</v>
      </c>
      <c r="D161" s="457"/>
      <c r="E161" s="457"/>
      <c r="F161" s="458"/>
      <c r="G161" s="369" t="s">
        <v>61</v>
      </c>
      <c r="H161" s="370"/>
      <c r="I161" s="371"/>
      <c r="J161" s="369" t="s">
        <v>79</v>
      </c>
      <c r="K161" s="370"/>
      <c r="L161" s="371"/>
      <c r="M161" s="369"/>
      <c r="N161" s="384"/>
    </row>
    <row r="162" spans="1:14" ht="21" customHeight="1">
      <c r="A162" s="50"/>
      <c r="B162" s="50"/>
      <c r="C162" s="459"/>
      <c r="D162" s="460"/>
      <c r="E162" s="460"/>
      <c r="F162" s="461"/>
      <c r="G162" s="360" t="s">
        <v>23</v>
      </c>
      <c r="H162" s="369" t="s">
        <v>60</v>
      </c>
      <c r="I162" s="371"/>
      <c r="J162" s="360" t="s">
        <v>23</v>
      </c>
      <c r="K162" s="369" t="s">
        <v>60</v>
      </c>
      <c r="L162" s="371"/>
      <c r="M162" s="369" t="s">
        <v>60</v>
      </c>
      <c r="N162" s="384"/>
    </row>
    <row r="163" spans="1:14" ht="52.5" customHeight="1">
      <c r="A163" s="50"/>
      <c r="B163" s="50"/>
      <c r="C163" s="462"/>
      <c r="D163" s="463"/>
      <c r="E163" s="463"/>
      <c r="F163" s="464"/>
      <c r="G163" s="385"/>
      <c r="H163" s="369" t="s">
        <v>59</v>
      </c>
      <c r="I163" s="371"/>
      <c r="J163" s="385"/>
      <c r="K163" s="369" t="s">
        <v>59</v>
      </c>
      <c r="L163" s="371"/>
      <c r="M163" s="369" t="s">
        <v>58</v>
      </c>
      <c r="N163" s="384"/>
    </row>
    <row r="164" spans="1:14" ht="54" customHeight="1">
      <c r="A164" s="50"/>
      <c r="B164" s="50"/>
      <c r="C164" s="376" t="s">
        <v>164</v>
      </c>
      <c r="D164" s="420"/>
      <c r="E164" s="299"/>
      <c r="F164" s="56" t="s">
        <v>52</v>
      </c>
      <c r="G164" s="248"/>
      <c r="H164" s="57" t="s">
        <v>54</v>
      </c>
      <c r="I164" s="58"/>
      <c r="J164" s="248"/>
      <c r="K164" s="57" t="s">
        <v>54</v>
      </c>
      <c r="L164" s="58"/>
      <c r="M164" s="54">
        <f>IF(N164="","",VLOOKUP(N164,基準選択肢C,2,FALSE))</f>
      </c>
      <c r="N164" s="54">
        <f>IF(G164="はい","基準1",IF(J164="はい","基準1",""))</f>
      </c>
    </row>
    <row r="165" spans="1:14" ht="54" customHeight="1">
      <c r="A165" s="50"/>
      <c r="B165" s="50"/>
      <c r="C165" s="379" t="s">
        <v>159</v>
      </c>
      <c r="D165" s="453"/>
      <c r="E165" s="453"/>
      <c r="F165" s="331" t="s">
        <v>52</v>
      </c>
      <c r="G165" s="383"/>
      <c r="H165" s="249" t="s">
        <v>57</v>
      </c>
      <c r="I165" s="97"/>
      <c r="J165" s="383"/>
      <c r="K165" s="249" t="s">
        <v>57</v>
      </c>
      <c r="L165" s="97"/>
      <c r="M165" s="334">
        <f>IF(N165="","",VLOOKUP(N165,基準選択肢C,2,FALSE))</f>
      </c>
      <c r="N165" s="334">
        <f>IF(AND($M$7="研究分担医師",$G165="はい",$I166="有"),"基準1と7",IF(AND($M$7="研究分担医師",$J165="はい",$L166="有"),"基準1と7",IF($G165="はい","基準1",IF($J165="はい","基準1",""))))</f>
      </c>
    </row>
    <row r="166" spans="1:14" ht="48.75" customHeight="1">
      <c r="A166" s="50"/>
      <c r="B166" s="50"/>
      <c r="C166" s="454"/>
      <c r="D166" s="455"/>
      <c r="E166" s="455"/>
      <c r="F166" s="375"/>
      <c r="G166" s="359"/>
      <c r="H166" s="57" t="s">
        <v>56</v>
      </c>
      <c r="I166" s="55"/>
      <c r="J166" s="359"/>
      <c r="K166" s="57" t="s">
        <v>56</v>
      </c>
      <c r="L166" s="55"/>
      <c r="M166" s="304"/>
      <c r="N166" s="304"/>
    </row>
    <row r="167" spans="1:14" ht="60" customHeight="1">
      <c r="A167" s="50"/>
      <c r="B167" s="50"/>
      <c r="C167" s="349" t="s">
        <v>171</v>
      </c>
      <c r="D167" s="344"/>
      <c r="E167" s="345"/>
      <c r="F167" s="331" t="s">
        <v>52</v>
      </c>
      <c r="G167" s="332"/>
      <c r="H167" s="54" t="s">
        <v>55</v>
      </c>
      <c r="I167" s="55"/>
      <c r="J167" s="332"/>
      <c r="K167" s="54" t="s">
        <v>55</v>
      </c>
      <c r="L167" s="55"/>
      <c r="M167" s="334">
        <f>IF(N167="","",VLOOKUP(N167,基準選択肢C,2,FALSE))</f>
      </c>
      <c r="N167" s="334">
        <f>IF(AND($M$7="研究分担医師",$G167="はい",$I168&gt;=2500000),"基準1と7",IF(AND($M$7="研究分担医師",$J167="はい",$L168&gt;=2500000),"基準1と7",IF($G167="はい","基準1",IF($J167="はい","基準1",""))))</f>
      </c>
    </row>
    <row r="168" spans="1:14" ht="54" customHeight="1">
      <c r="A168" s="50"/>
      <c r="B168" s="50"/>
      <c r="C168" s="372"/>
      <c r="D168" s="373"/>
      <c r="E168" s="374"/>
      <c r="F168" s="375"/>
      <c r="G168" s="359"/>
      <c r="H168" s="57" t="s">
        <v>54</v>
      </c>
      <c r="I168" s="58"/>
      <c r="J168" s="359"/>
      <c r="K168" s="57" t="s">
        <v>54</v>
      </c>
      <c r="L168" s="58"/>
      <c r="M168" s="304"/>
      <c r="N168" s="304"/>
    </row>
    <row r="169" spans="1:14" ht="60" customHeight="1">
      <c r="A169" s="50"/>
      <c r="B169" s="50"/>
      <c r="C169" s="372"/>
      <c r="D169" s="373"/>
      <c r="E169" s="374"/>
      <c r="F169" s="331" t="s">
        <v>51</v>
      </c>
      <c r="G169" s="332"/>
      <c r="H169" s="54" t="s">
        <v>55</v>
      </c>
      <c r="I169" s="55"/>
      <c r="J169" s="332"/>
      <c r="K169" s="54" t="s">
        <v>55</v>
      </c>
      <c r="L169" s="55"/>
      <c r="M169" s="334">
        <f>IF(N169="","",VLOOKUP(N169,基準選択肢C,2,FALSE))</f>
      </c>
      <c r="N169" s="334">
        <f>IF(G169="はい","基準1",IF(J169="はい","基準1",""))</f>
      </c>
    </row>
    <row r="170" spans="1:14" ht="54" customHeight="1">
      <c r="A170" s="50"/>
      <c r="B170" s="50"/>
      <c r="C170" s="346"/>
      <c r="D170" s="347"/>
      <c r="E170" s="348"/>
      <c r="F170" s="375"/>
      <c r="G170" s="359"/>
      <c r="H170" s="57" t="s">
        <v>54</v>
      </c>
      <c r="I170" s="58"/>
      <c r="J170" s="359"/>
      <c r="K170" s="57" t="s">
        <v>54</v>
      </c>
      <c r="L170" s="58"/>
      <c r="M170" s="304"/>
      <c r="N170" s="304">
        <f>IF(G170="はい","基準1",IF(J170="はい","基準1",""))</f>
      </c>
    </row>
    <row r="171" spans="1:14" ht="73.5" customHeight="1">
      <c r="A171" s="50"/>
      <c r="B171" s="50"/>
      <c r="C171" s="437" t="s">
        <v>190</v>
      </c>
      <c r="D171" s="438"/>
      <c r="E171" s="439"/>
      <c r="F171" s="56" t="s">
        <v>52</v>
      </c>
      <c r="G171" s="250"/>
      <c r="H171" s="57" t="s">
        <v>53</v>
      </c>
      <c r="I171" s="55"/>
      <c r="J171" s="250"/>
      <c r="K171" s="57" t="s">
        <v>53</v>
      </c>
      <c r="L171" s="55"/>
      <c r="M171" s="54">
        <f>IF(N171="","",VLOOKUP(N171,基準選択肢C,2,FALSE))</f>
      </c>
      <c r="N171" s="54">
        <f>IF(AND($M$7="研究分担医師",G171="はい"),"基準1と7",IF(AND($M$7="研究分担医師",J171="はい"),"基準1と7",IF(OR(G171="はい",J171="はい"),"基準1","")))</f>
      </c>
    </row>
    <row r="172" spans="1:14" ht="79.5" customHeight="1">
      <c r="A172" s="50"/>
      <c r="B172" s="50"/>
      <c r="C172" s="440"/>
      <c r="D172" s="441"/>
      <c r="E172" s="442"/>
      <c r="F172" s="56" t="s">
        <v>51</v>
      </c>
      <c r="G172" s="250"/>
      <c r="H172" s="57" t="s">
        <v>53</v>
      </c>
      <c r="I172" s="55"/>
      <c r="J172" s="250"/>
      <c r="K172" s="57" t="s">
        <v>53</v>
      </c>
      <c r="L172" s="55"/>
      <c r="M172" s="54">
        <f>IF(N172="","",VLOOKUP(N172,基準選択肢C,2,FALSE))</f>
      </c>
      <c r="N172" s="54">
        <f>IF(G172="はい","基準1",IF(J172="はい","基準1",""))</f>
      </c>
    </row>
    <row r="173" spans="1:14" ht="62.25" customHeight="1">
      <c r="A173" s="50"/>
      <c r="B173" s="50"/>
      <c r="C173" s="443" t="s">
        <v>172</v>
      </c>
      <c r="D173" s="444"/>
      <c r="E173" s="445"/>
      <c r="F173" s="331" t="s">
        <v>52</v>
      </c>
      <c r="G173" s="332"/>
      <c r="H173" s="57" t="s">
        <v>228</v>
      </c>
      <c r="I173" s="55"/>
      <c r="J173" s="332"/>
      <c r="K173" s="57" t="s">
        <v>228</v>
      </c>
      <c r="L173" s="55"/>
      <c r="M173" s="334">
        <f>IF(N173="","",VLOOKUP(N173,基準選択肢C,2,FALSE))</f>
      </c>
      <c r="N173" s="334">
        <f>IF(AND($M$7="研究分担医師",G173="はい",I173="はい"),"基準1と7",IF(AND($M$7="研究分担医師",J173="はい",L173="はい"),"基準1と7",IF(AND(G173="はい",I173="はい"),"基準1",IF(AND(J173="はい",L173="はい"),"基準1",IF(AND(G173="はい",I173="いいえ"),"基準1",IF(AND(J173="はい",L173="いいえ"),"基準1",""))))))</f>
      </c>
    </row>
    <row r="174" spans="1:14" ht="79.5" customHeight="1">
      <c r="A174" s="50"/>
      <c r="B174" s="50"/>
      <c r="C174" s="446"/>
      <c r="D174" s="447"/>
      <c r="E174" s="448"/>
      <c r="F174" s="452"/>
      <c r="G174" s="358"/>
      <c r="H174" s="57" t="s">
        <v>81</v>
      </c>
      <c r="I174" s="55"/>
      <c r="J174" s="358"/>
      <c r="K174" s="57" t="s">
        <v>81</v>
      </c>
      <c r="L174" s="55"/>
      <c r="M174" s="304"/>
      <c r="N174" s="304"/>
    </row>
    <row r="175" spans="1:14" ht="62.25" customHeight="1">
      <c r="A175" s="50"/>
      <c r="B175" s="50"/>
      <c r="C175" s="446"/>
      <c r="D175" s="447"/>
      <c r="E175" s="448"/>
      <c r="F175" s="331" t="s">
        <v>51</v>
      </c>
      <c r="G175" s="332"/>
      <c r="H175" s="57" t="s">
        <v>228</v>
      </c>
      <c r="I175" s="55"/>
      <c r="J175" s="332"/>
      <c r="K175" s="57" t="s">
        <v>228</v>
      </c>
      <c r="L175" s="55"/>
      <c r="M175" s="334">
        <f>IF(N175="","",VLOOKUP(N175,基準選択肢C,2,FALSE))</f>
      </c>
      <c r="N175" s="334">
        <f>IF(G175="はい","基準1",IF(J175="はい","基準1",""))</f>
      </c>
    </row>
    <row r="176" spans="1:14" ht="79.5" customHeight="1">
      <c r="A176" s="50"/>
      <c r="B176" s="50"/>
      <c r="C176" s="449"/>
      <c r="D176" s="450"/>
      <c r="E176" s="451"/>
      <c r="F176" s="452"/>
      <c r="G176" s="358"/>
      <c r="H176" s="57" t="s">
        <v>81</v>
      </c>
      <c r="I176" s="55"/>
      <c r="J176" s="358"/>
      <c r="K176" s="57" t="s">
        <v>81</v>
      </c>
      <c r="L176" s="55"/>
      <c r="M176" s="304"/>
      <c r="N176" s="304"/>
    </row>
    <row r="177" spans="1:14" ht="60" customHeight="1">
      <c r="A177" s="50"/>
      <c r="B177" s="50"/>
      <c r="C177" s="429" t="s">
        <v>173</v>
      </c>
      <c r="D177" s="430"/>
      <c r="E177" s="431"/>
      <c r="F177" s="331" t="s">
        <v>52</v>
      </c>
      <c r="G177" s="335"/>
      <c r="H177" s="99" t="s">
        <v>229</v>
      </c>
      <c r="I177" s="55"/>
      <c r="J177" s="335"/>
      <c r="K177" s="99" t="s">
        <v>229</v>
      </c>
      <c r="L177" s="55"/>
      <c r="M177" s="334">
        <f>IF(N177="","",VLOOKUP(N177,基準選択肢C,2))</f>
      </c>
      <c r="N177" s="334">
        <f>IF(AND($M$7="研究分担医師",G177="はい",I177="はい"),"基準1と7",IF(AND($M$7="研究分担医師",J177="はい",L177="はい"),"基準1と7",IF(AND(G177="はい",I177="はい"),"基準1",IF(AND(J177="はい",L177="はい"),"基準1",IF(AND(G177="はい",I177="いいえ"),"基準1",IF(AND(J177="はい",L177="いいえ"),"基準1",""))))))</f>
      </c>
    </row>
    <row r="178" spans="1:14" ht="79.5" customHeight="1">
      <c r="A178" s="50"/>
      <c r="B178" s="50"/>
      <c r="C178" s="432"/>
      <c r="D178" s="433"/>
      <c r="E178" s="434"/>
      <c r="F178" s="422"/>
      <c r="G178" s="333"/>
      <c r="H178" s="99" t="s">
        <v>82</v>
      </c>
      <c r="I178" s="55"/>
      <c r="J178" s="333"/>
      <c r="K178" s="99" t="s">
        <v>82</v>
      </c>
      <c r="L178" s="55"/>
      <c r="M178" s="304"/>
      <c r="N178" s="304"/>
    </row>
    <row r="179" spans="1:14" ht="60" customHeight="1">
      <c r="A179" s="50"/>
      <c r="B179" s="50"/>
      <c r="C179" s="432"/>
      <c r="D179" s="433"/>
      <c r="E179" s="434"/>
      <c r="F179" s="331" t="s">
        <v>51</v>
      </c>
      <c r="G179" s="332"/>
      <c r="H179" s="57" t="s">
        <v>229</v>
      </c>
      <c r="I179" s="55"/>
      <c r="J179" s="332"/>
      <c r="K179" s="57" t="s">
        <v>229</v>
      </c>
      <c r="L179" s="55"/>
      <c r="M179" s="334">
        <f>IF(N179="","",VLOOKUP(N179,基準選択肢C,2))</f>
      </c>
      <c r="N179" s="334">
        <f>IF(G179="はい","基準1",IF(J179="はい","基準1",""))</f>
      </c>
    </row>
    <row r="180" spans="1:14" ht="79.5" customHeight="1">
      <c r="A180" s="50"/>
      <c r="B180" s="50"/>
      <c r="C180" s="435"/>
      <c r="D180" s="436"/>
      <c r="E180" s="436"/>
      <c r="F180" s="422"/>
      <c r="G180" s="333"/>
      <c r="H180" s="57" t="s">
        <v>82</v>
      </c>
      <c r="I180" s="55"/>
      <c r="J180" s="333"/>
      <c r="K180" s="57" t="s">
        <v>82</v>
      </c>
      <c r="L180" s="55"/>
      <c r="M180" s="304"/>
      <c r="N180" s="304"/>
    </row>
  </sheetData>
  <sheetProtection sheet="1" formatCells="0" selectLockedCells="1"/>
  <mergeCells count="403">
    <mergeCell ref="F1:L1"/>
    <mergeCell ref="K5:L5"/>
    <mergeCell ref="K6:L6"/>
    <mergeCell ref="C7:C8"/>
    <mergeCell ref="D7:I8"/>
    <mergeCell ref="K7:L7"/>
    <mergeCell ref="K8:L8"/>
    <mergeCell ref="G14:I14"/>
    <mergeCell ref="J14:M14"/>
    <mergeCell ref="G15:I15"/>
    <mergeCell ref="J15:M15"/>
    <mergeCell ref="G16:I16"/>
    <mergeCell ref="J16:M16"/>
    <mergeCell ref="G17:I17"/>
    <mergeCell ref="J17:M17"/>
    <mergeCell ref="G18:I18"/>
    <mergeCell ref="J18:M18"/>
    <mergeCell ref="C20:I20"/>
    <mergeCell ref="C12:E18"/>
    <mergeCell ref="G12:I12"/>
    <mergeCell ref="J12:M12"/>
    <mergeCell ref="G13:I13"/>
    <mergeCell ref="J13:M13"/>
    <mergeCell ref="G21:M21"/>
    <mergeCell ref="C23:F25"/>
    <mergeCell ref="G23:I23"/>
    <mergeCell ref="J23:L23"/>
    <mergeCell ref="M23:N23"/>
    <mergeCell ref="G24:G25"/>
    <mergeCell ref="H24:I24"/>
    <mergeCell ref="J24:J25"/>
    <mergeCell ref="K24:L24"/>
    <mergeCell ref="M24:N24"/>
    <mergeCell ref="H25:I25"/>
    <mergeCell ref="K25:L25"/>
    <mergeCell ref="M25:N25"/>
    <mergeCell ref="C26:E26"/>
    <mergeCell ref="C27:E28"/>
    <mergeCell ref="F27:F28"/>
    <mergeCell ref="G27:G28"/>
    <mergeCell ref="J27:J28"/>
    <mergeCell ref="M27:M28"/>
    <mergeCell ref="N27:N28"/>
    <mergeCell ref="C29:E32"/>
    <mergeCell ref="F29:F30"/>
    <mergeCell ref="G29:G30"/>
    <mergeCell ref="J29:J30"/>
    <mergeCell ref="M29:M30"/>
    <mergeCell ref="N29:N30"/>
    <mergeCell ref="F31:F32"/>
    <mergeCell ref="G31:G32"/>
    <mergeCell ref="J31:J32"/>
    <mergeCell ref="M31:M32"/>
    <mergeCell ref="N31:N32"/>
    <mergeCell ref="C33:E34"/>
    <mergeCell ref="C35:E38"/>
    <mergeCell ref="F35:F36"/>
    <mergeCell ref="G35:G36"/>
    <mergeCell ref="J35:J36"/>
    <mergeCell ref="M35:M36"/>
    <mergeCell ref="N35:N36"/>
    <mergeCell ref="F37:F38"/>
    <mergeCell ref="G37:G38"/>
    <mergeCell ref="J37:J38"/>
    <mergeCell ref="M37:M38"/>
    <mergeCell ref="N37:N38"/>
    <mergeCell ref="C39:E42"/>
    <mergeCell ref="F39:F40"/>
    <mergeCell ref="G39:G40"/>
    <mergeCell ref="J39:J40"/>
    <mergeCell ref="M39:M40"/>
    <mergeCell ref="N39:N40"/>
    <mergeCell ref="F41:F42"/>
    <mergeCell ref="G41:G42"/>
    <mergeCell ref="J41:J42"/>
    <mergeCell ref="M41:M42"/>
    <mergeCell ref="N41:N42"/>
    <mergeCell ref="G44:M44"/>
    <mergeCell ref="G46:I46"/>
    <mergeCell ref="J46:L46"/>
    <mergeCell ref="M46:N46"/>
    <mergeCell ref="G47:G48"/>
    <mergeCell ref="H47:I47"/>
    <mergeCell ref="J47:J48"/>
    <mergeCell ref="K47:L47"/>
    <mergeCell ref="M47:N47"/>
    <mergeCell ref="H48:I48"/>
    <mergeCell ref="K48:L48"/>
    <mergeCell ref="M48:N48"/>
    <mergeCell ref="C49:E49"/>
    <mergeCell ref="C50:E51"/>
    <mergeCell ref="F50:F51"/>
    <mergeCell ref="G50:G51"/>
    <mergeCell ref="J50:J51"/>
    <mergeCell ref="M50:M51"/>
    <mergeCell ref="N50:N51"/>
    <mergeCell ref="C46:F48"/>
    <mergeCell ref="C52:E55"/>
    <mergeCell ref="F52:F53"/>
    <mergeCell ref="G52:G53"/>
    <mergeCell ref="J52:J53"/>
    <mergeCell ref="M52:M53"/>
    <mergeCell ref="F54:F55"/>
    <mergeCell ref="G54:G55"/>
    <mergeCell ref="J54:J55"/>
    <mergeCell ref="M54:M55"/>
    <mergeCell ref="N54:N55"/>
    <mergeCell ref="C56:E57"/>
    <mergeCell ref="C58:E61"/>
    <mergeCell ref="F58:F59"/>
    <mergeCell ref="G58:G59"/>
    <mergeCell ref="J58:J59"/>
    <mergeCell ref="M58:M59"/>
    <mergeCell ref="N58:N59"/>
    <mergeCell ref="F60:F61"/>
    <mergeCell ref="G60:G61"/>
    <mergeCell ref="J60:J61"/>
    <mergeCell ref="M60:M61"/>
    <mergeCell ref="C62:E65"/>
    <mergeCell ref="F62:F63"/>
    <mergeCell ref="G62:G63"/>
    <mergeCell ref="J62:J63"/>
    <mergeCell ref="M62:M63"/>
    <mergeCell ref="F64:F65"/>
    <mergeCell ref="G64:G65"/>
    <mergeCell ref="J64:J65"/>
    <mergeCell ref="M64:M65"/>
    <mergeCell ref="N64:N65"/>
    <mergeCell ref="G67:M67"/>
    <mergeCell ref="C69:F71"/>
    <mergeCell ref="G69:I69"/>
    <mergeCell ref="J69:L69"/>
    <mergeCell ref="M69:N69"/>
    <mergeCell ref="G70:G71"/>
    <mergeCell ref="H70:I70"/>
    <mergeCell ref="J70:J71"/>
    <mergeCell ref="K70:L70"/>
    <mergeCell ref="M70:N70"/>
    <mergeCell ref="H71:I71"/>
    <mergeCell ref="K71:L71"/>
    <mergeCell ref="M71:N71"/>
    <mergeCell ref="C72:E72"/>
    <mergeCell ref="C73:E74"/>
    <mergeCell ref="F73:F74"/>
    <mergeCell ref="G73:G74"/>
    <mergeCell ref="J73:J74"/>
    <mergeCell ref="M73:M74"/>
    <mergeCell ref="N73:N74"/>
    <mergeCell ref="C75:E78"/>
    <mergeCell ref="F75:F76"/>
    <mergeCell ref="G75:G76"/>
    <mergeCell ref="J75:J76"/>
    <mergeCell ref="M75:M76"/>
    <mergeCell ref="N75:N76"/>
    <mergeCell ref="F77:F78"/>
    <mergeCell ref="G77:G78"/>
    <mergeCell ref="J77:J78"/>
    <mergeCell ref="M77:M78"/>
    <mergeCell ref="N77:N78"/>
    <mergeCell ref="C79:E80"/>
    <mergeCell ref="C81:E84"/>
    <mergeCell ref="F81:F82"/>
    <mergeCell ref="G81:G82"/>
    <mergeCell ref="J81:J82"/>
    <mergeCell ref="M81:M82"/>
    <mergeCell ref="N81:N82"/>
    <mergeCell ref="F83:F84"/>
    <mergeCell ref="G83:G84"/>
    <mergeCell ref="J83:J84"/>
    <mergeCell ref="M83:M84"/>
    <mergeCell ref="N83:N84"/>
    <mergeCell ref="C85:E88"/>
    <mergeCell ref="F85:F86"/>
    <mergeCell ref="G85:G86"/>
    <mergeCell ref="J85:J86"/>
    <mergeCell ref="M85:M86"/>
    <mergeCell ref="N85:N86"/>
    <mergeCell ref="F87:F88"/>
    <mergeCell ref="G87:G88"/>
    <mergeCell ref="J87:J88"/>
    <mergeCell ref="M87:M88"/>
    <mergeCell ref="N87:N88"/>
    <mergeCell ref="G90:M90"/>
    <mergeCell ref="J92:L92"/>
    <mergeCell ref="M92:N92"/>
    <mergeCell ref="G93:G94"/>
    <mergeCell ref="H93:I93"/>
    <mergeCell ref="J93:J94"/>
    <mergeCell ref="K93:L93"/>
    <mergeCell ref="M93:N93"/>
    <mergeCell ref="H94:I94"/>
    <mergeCell ref="K94:L94"/>
    <mergeCell ref="M94:N94"/>
    <mergeCell ref="C95:E95"/>
    <mergeCell ref="C96:E97"/>
    <mergeCell ref="F96:F97"/>
    <mergeCell ref="G96:G97"/>
    <mergeCell ref="J96:J97"/>
    <mergeCell ref="M96:M97"/>
    <mergeCell ref="N96:N97"/>
    <mergeCell ref="C92:F94"/>
    <mergeCell ref="G92:I92"/>
    <mergeCell ref="C98:E101"/>
    <mergeCell ref="F98:F99"/>
    <mergeCell ref="G98:G99"/>
    <mergeCell ref="J98:J99"/>
    <mergeCell ref="M98:M99"/>
    <mergeCell ref="N98:N99"/>
    <mergeCell ref="F100:F101"/>
    <mergeCell ref="G100:G101"/>
    <mergeCell ref="J100:J101"/>
    <mergeCell ref="M100:M101"/>
    <mergeCell ref="N100:N101"/>
    <mergeCell ref="C102:E103"/>
    <mergeCell ref="C104:E107"/>
    <mergeCell ref="F104:F105"/>
    <mergeCell ref="G104:G105"/>
    <mergeCell ref="J104:J105"/>
    <mergeCell ref="M104:M105"/>
    <mergeCell ref="N104:N105"/>
    <mergeCell ref="F106:F107"/>
    <mergeCell ref="G106:G107"/>
    <mergeCell ref="J106:J107"/>
    <mergeCell ref="M106:M107"/>
    <mergeCell ref="N106:N107"/>
    <mergeCell ref="C108:E111"/>
    <mergeCell ref="F108:F109"/>
    <mergeCell ref="G108:G109"/>
    <mergeCell ref="J108:J109"/>
    <mergeCell ref="M108:M109"/>
    <mergeCell ref="N108:N109"/>
    <mergeCell ref="F110:F111"/>
    <mergeCell ref="G110:G111"/>
    <mergeCell ref="J110:J111"/>
    <mergeCell ref="M110:M111"/>
    <mergeCell ref="N110:N111"/>
    <mergeCell ref="G113:M113"/>
    <mergeCell ref="C115:F117"/>
    <mergeCell ref="G115:I115"/>
    <mergeCell ref="J115:L115"/>
    <mergeCell ref="M115:N115"/>
    <mergeCell ref="G116:G117"/>
    <mergeCell ref="H116:I116"/>
    <mergeCell ref="J116:J117"/>
    <mergeCell ref="K116:L116"/>
    <mergeCell ref="M116:N116"/>
    <mergeCell ref="H117:I117"/>
    <mergeCell ref="K117:L117"/>
    <mergeCell ref="M117:N117"/>
    <mergeCell ref="C118:E118"/>
    <mergeCell ref="C119:E120"/>
    <mergeCell ref="F119:F120"/>
    <mergeCell ref="G119:G120"/>
    <mergeCell ref="J119:J120"/>
    <mergeCell ref="M119:M120"/>
    <mergeCell ref="N119:N120"/>
    <mergeCell ref="C121:E124"/>
    <mergeCell ref="F121:F122"/>
    <mergeCell ref="G121:G122"/>
    <mergeCell ref="J121:J122"/>
    <mergeCell ref="M121:M122"/>
    <mergeCell ref="N121:N122"/>
    <mergeCell ref="F123:F124"/>
    <mergeCell ref="G123:G124"/>
    <mergeCell ref="J123:J124"/>
    <mergeCell ref="M123:M124"/>
    <mergeCell ref="N123:N124"/>
    <mergeCell ref="C125:E126"/>
    <mergeCell ref="C127:E130"/>
    <mergeCell ref="F127:F128"/>
    <mergeCell ref="G127:G128"/>
    <mergeCell ref="J127:J128"/>
    <mergeCell ref="M127:M128"/>
    <mergeCell ref="N127:N128"/>
    <mergeCell ref="F129:F130"/>
    <mergeCell ref="G129:G130"/>
    <mergeCell ref="J129:J130"/>
    <mergeCell ref="M129:M130"/>
    <mergeCell ref="N129:N130"/>
    <mergeCell ref="C131:E134"/>
    <mergeCell ref="F131:F132"/>
    <mergeCell ref="G131:G132"/>
    <mergeCell ref="J131:J132"/>
    <mergeCell ref="M131:M132"/>
    <mergeCell ref="N131:N132"/>
    <mergeCell ref="F133:F134"/>
    <mergeCell ref="G133:G134"/>
    <mergeCell ref="J133:J134"/>
    <mergeCell ref="M133:M134"/>
    <mergeCell ref="N133:N134"/>
    <mergeCell ref="G136:M136"/>
    <mergeCell ref="J138:L138"/>
    <mergeCell ref="M138:N138"/>
    <mergeCell ref="G139:G140"/>
    <mergeCell ref="H139:I139"/>
    <mergeCell ref="J139:J140"/>
    <mergeCell ref="K139:L139"/>
    <mergeCell ref="M139:N139"/>
    <mergeCell ref="H140:I140"/>
    <mergeCell ref="K140:L140"/>
    <mergeCell ref="M140:N140"/>
    <mergeCell ref="C141:E141"/>
    <mergeCell ref="C142:E143"/>
    <mergeCell ref="F142:F143"/>
    <mergeCell ref="G142:G143"/>
    <mergeCell ref="J142:J143"/>
    <mergeCell ref="M142:M143"/>
    <mergeCell ref="N142:N143"/>
    <mergeCell ref="C138:F140"/>
    <mergeCell ref="G138:I138"/>
    <mergeCell ref="C144:E147"/>
    <mergeCell ref="F144:F145"/>
    <mergeCell ref="G144:G145"/>
    <mergeCell ref="J144:J145"/>
    <mergeCell ref="M144:M145"/>
    <mergeCell ref="N144:N145"/>
    <mergeCell ref="F146:F147"/>
    <mergeCell ref="G146:G147"/>
    <mergeCell ref="J146:J147"/>
    <mergeCell ref="M146:M147"/>
    <mergeCell ref="N146:N147"/>
    <mergeCell ref="C148:E149"/>
    <mergeCell ref="C150:E153"/>
    <mergeCell ref="F150:F151"/>
    <mergeCell ref="G150:G151"/>
    <mergeCell ref="J150:J151"/>
    <mergeCell ref="M150:M151"/>
    <mergeCell ref="N150:N151"/>
    <mergeCell ref="F152:F153"/>
    <mergeCell ref="G152:G153"/>
    <mergeCell ref="J152:J153"/>
    <mergeCell ref="M152:M153"/>
    <mergeCell ref="N152:N153"/>
    <mergeCell ref="C154:E157"/>
    <mergeCell ref="F154:F155"/>
    <mergeCell ref="G154:G155"/>
    <mergeCell ref="J154:J155"/>
    <mergeCell ref="M154:M155"/>
    <mergeCell ref="N154:N155"/>
    <mergeCell ref="F156:F157"/>
    <mergeCell ref="G156:G157"/>
    <mergeCell ref="J156:J157"/>
    <mergeCell ref="M156:M157"/>
    <mergeCell ref="N156:N157"/>
    <mergeCell ref="G159:M159"/>
    <mergeCell ref="C161:F163"/>
    <mergeCell ref="G161:I161"/>
    <mergeCell ref="J161:L161"/>
    <mergeCell ref="M161:N161"/>
    <mergeCell ref="G162:G163"/>
    <mergeCell ref="H162:I162"/>
    <mergeCell ref="J162:J163"/>
    <mergeCell ref="K162:L162"/>
    <mergeCell ref="M162:N162"/>
    <mergeCell ref="H163:I163"/>
    <mergeCell ref="K163:L163"/>
    <mergeCell ref="M163:N163"/>
    <mergeCell ref="C164:E164"/>
    <mergeCell ref="C165:E166"/>
    <mergeCell ref="F165:F166"/>
    <mergeCell ref="G165:G166"/>
    <mergeCell ref="J165:J166"/>
    <mergeCell ref="M165:M166"/>
    <mergeCell ref="N165:N166"/>
    <mergeCell ref="C167:E170"/>
    <mergeCell ref="F167:F168"/>
    <mergeCell ref="G167:G168"/>
    <mergeCell ref="J167:J168"/>
    <mergeCell ref="M167:M168"/>
    <mergeCell ref="N167:N168"/>
    <mergeCell ref="F169:F170"/>
    <mergeCell ref="G169:G170"/>
    <mergeCell ref="J169:J170"/>
    <mergeCell ref="M169:M170"/>
    <mergeCell ref="N169:N170"/>
    <mergeCell ref="C171:E172"/>
    <mergeCell ref="C173:E176"/>
    <mergeCell ref="F173:F174"/>
    <mergeCell ref="G173:G174"/>
    <mergeCell ref="J173:J174"/>
    <mergeCell ref="M173:M174"/>
    <mergeCell ref="N173:N174"/>
    <mergeCell ref="F175:F176"/>
    <mergeCell ref="G175:G176"/>
    <mergeCell ref="J175:J176"/>
    <mergeCell ref="M175:M176"/>
    <mergeCell ref="N175:N176"/>
    <mergeCell ref="C177:E180"/>
    <mergeCell ref="F177:F178"/>
    <mergeCell ref="G177:G178"/>
    <mergeCell ref="J177:J178"/>
    <mergeCell ref="M177:M178"/>
    <mergeCell ref="N177:N178"/>
    <mergeCell ref="F179:F180"/>
    <mergeCell ref="G179:G180"/>
    <mergeCell ref="J179:J180"/>
    <mergeCell ref="M179:M180"/>
    <mergeCell ref="N179:N180"/>
    <mergeCell ref="K9:M9"/>
    <mergeCell ref="K10:M10"/>
    <mergeCell ref="N52:N53"/>
    <mergeCell ref="N62:N63"/>
    <mergeCell ref="N60:N61"/>
  </mergeCells>
  <conditionalFormatting sqref="M6">
    <cfRule type="expression" priority="584" dxfId="8">
      <formula>M6=""</formula>
    </cfRule>
  </conditionalFormatting>
  <conditionalFormatting sqref="M8">
    <cfRule type="expression" priority="583" dxfId="8">
      <formula>M8=""</formula>
    </cfRule>
  </conditionalFormatting>
  <conditionalFormatting sqref="D7:I8">
    <cfRule type="expression" priority="580" dxfId="1">
      <formula>$D$7=""</formula>
    </cfRule>
  </conditionalFormatting>
  <conditionalFormatting sqref="G21:M21">
    <cfRule type="expression" priority="579" dxfId="1">
      <formula>G21=""</formula>
    </cfRule>
  </conditionalFormatting>
  <conditionalFormatting sqref="M5">
    <cfRule type="expression" priority="576" dxfId="8">
      <formula>M5=""</formula>
    </cfRule>
  </conditionalFormatting>
  <conditionalFormatting sqref="G26:G35 J26:J35 G37 G39 J37 J39">
    <cfRule type="expression" priority="575" dxfId="0">
      <formula>G26=""</formula>
    </cfRule>
  </conditionalFormatting>
  <conditionalFormatting sqref="I26 L26">
    <cfRule type="expression" priority="572" dxfId="1">
      <formula>G26=""</formula>
    </cfRule>
    <cfRule type="expression" priority="573" dxfId="1">
      <formula>G26="いいえ"</formula>
    </cfRule>
    <cfRule type="expression" priority="574" dxfId="8">
      <formula>I26=""</formula>
    </cfRule>
  </conditionalFormatting>
  <conditionalFormatting sqref="I27 L27">
    <cfRule type="expression" priority="569" dxfId="1">
      <formula>G27="いいえ"</formula>
    </cfRule>
    <cfRule type="expression" priority="570" dxfId="1">
      <formula>G27=""</formula>
    </cfRule>
    <cfRule type="expression" priority="571" dxfId="8">
      <formula>I27=""</formula>
    </cfRule>
  </conditionalFormatting>
  <conditionalFormatting sqref="I28 L28">
    <cfRule type="expression" priority="566" dxfId="1">
      <formula>G27=""</formula>
    </cfRule>
    <cfRule type="expression" priority="567" dxfId="1">
      <formula>G27="いいえ"</formula>
    </cfRule>
    <cfRule type="expression" priority="568" dxfId="0">
      <formula>I28=""</formula>
    </cfRule>
  </conditionalFormatting>
  <conditionalFormatting sqref="M26:N26">
    <cfRule type="expression" priority="563" dxfId="309">
      <formula>$N$26&lt;&gt;""</formula>
    </cfRule>
    <cfRule type="expression" priority="564" dxfId="309">
      <formula>$J$26="はい"</formula>
    </cfRule>
    <cfRule type="expression" priority="565" dxfId="1">
      <formula>$G$26=$J$26</formula>
    </cfRule>
  </conditionalFormatting>
  <conditionalFormatting sqref="I29 L29 I31 L31">
    <cfRule type="expression" priority="560" dxfId="1">
      <formula>G29=""</formula>
    </cfRule>
    <cfRule type="expression" priority="561" dxfId="1">
      <formula>G29="いいえ"</formula>
    </cfRule>
    <cfRule type="expression" priority="562" dxfId="8">
      <formula>I29=""</formula>
    </cfRule>
  </conditionalFormatting>
  <conditionalFormatting sqref="I30 L30 I32 L32">
    <cfRule type="expression" priority="557" dxfId="1">
      <formula>G29=""</formula>
    </cfRule>
    <cfRule type="expression" priority="558" dxfId="1">
      <formula>G29="いいえ"</formula>
    </cfRule>
    <cfRule type="expression" priority="559" dxfId="8">
      <formula>I30=""</formula>
    </cfRule>
  </conditionalFormatting>
  <conditionalFormatting sqref="M27:N27">
    <cfRule type="expression" priority="554" dxfId="309">
      <formula>$N27&lt;&gt;""</formula>
    </cfRule>
    <cfRule type="expression" priority="555" dxfId="309">
      <formula>J27="はい"</formula>
    </cfRule>
    <cfRule type="expression" priority="556" dxfId="1">
      <formula>G27=J27</formula>
    </cfRule>
  </conditionalFormatting>
  <conditionalFormatting sqref="M29:N29">
    <cfRule type="expression" priority="550" dxfId="309">
      <formula>$N29&lt;&gt;""</formula>
    </cfRule>
    <cfRule type="expression" priority="551" dxfId="309">
      <formula>J29="はい"</formula>
    </cfRule>
    <cfRule type="expression" priority="552" dxfId="1">
      <formula>G29=J29</formula>
    </cfRule>
  </conditionalFormatting>
  <conditionalFormatting sqref="M31:N31">
    <cfRule type="expression" priority="545" dxfId="1">
      <formula>$G$21=""</formula>
    </cfRule>
  </conditionalFormatting>
  <conditionalFormatting sqref="M31:N31">
    <cfRule type="expression" priority="546" dxfId="309">
      <formula>$N31&lt;&gt;""</formula>
    </cfRule>
    <cfRule type="expression" priority="547" dxfId="309">
      <formula>J31="はい"</formula>
    </cfRule>
    <cfRule type="expression" priority="548" dxfId="1">
      <formula>G31=J31</formula>
    </cfRule>
  </conditionalFormatting>
  <conditionalFormatting sqref="I33:I34 L33:L34">
    <cfRule type="expression" priority="540" dxfId="1">
      <formula>G33=""</formula>
    </cfRule>
    <cfRule type="expression" priority="541" dxfId="1">
      <formula>G33="いいえ"</formula>
    </cfRule>
    <cfRule type="expression" priority="542" dxfId="0">
      <formula>I33=""</formula>
    </cfRule>
  </conditionalFormatting>
  <conditionalFormatting sqref="M33:N34">
    <cfRule type="expression" priority="543" dxfId="309">
      <formula>$J33="はい"</formula>
    </cfRule>
    <cfRule type="expression" priority="544" dxfId="309">
      <formula>$N33&lt;&gt;""</formula>
    </cfRule>
    <cfRule type="expression" priority="553" dxfId="1">
      <formula>$G33=$J33</formula>
    </cfRule>
  </conditionalFormatting>
  <conditionalFormatting sqref="I35 L35 I37 L37">
    <cfRule type="expression" priority="537" dxfId="1">
      <formula>G35=""</formula>
    </cfRule>
    <cfRule type="expression" priority="538" dxfId="1">
      <formula>G35="いいえ"</formula>
    </cfRule>
    <cfRule type="expression" priority="539" dxfId="0">
      <formula>I35=""</formula>
    </cfRule>
  </conditionalFormatting>
  <conditionalFormatting sqref="I36 L36 I38 L38">
    <cfRule type="expression" priority="534" dxfId="1">
      <formula>G35=""</formula>
    </cfRule>
    <cfRule type="expression" priority="535" dxfId="1">
      <formula>G35="いいえ"</formula>
    </cfRule>
    <cfRule type="expression" priority="536" dxfId="8">
      <formula>I36=""</formula>
    </cfRule>
  </conditionalFormatting>
  <conditionalFormatting sqref="M35:N35">
    <cfRule type="expression" priority="529" dxfId="1">
      <formula>$G$21=""</formula>
    </cfRule>
  </conditionalFormatting>
  <conditionalFormatting sqref="M35:N35">
    <cfRule type="expression" priority="530" dxfId="309">
      <formula>$N35&lt;&gt;""</formula>
    </cfRule>
    <cfRule type="expression" priority="531" dxfId="309">
      <formula>J35="はい"</formula>
    </cfRule>
    <cfRule type="expression" priority="532" dxfId="1">
      <formula>G35=J35</formula>
    </cfRule>
  </conditionalFormatting>
  <conditionalFormatting sqref="M37:N37">
    <cfRule type="expression" priority="525" dxfId="1">
      <formula>$G$21=""</formula>
    </cfRule>
  </conditionalFormatting>
  <conditionalFormatting sqref="M37:N37">
    <cfRule type="expression" priority="526" dxfId="309">
      <formula>$N37&lt;&gt;""</formula>
    </cfRule>
    <cfRule type="expression" priority="527" dxfId="309">
      <formula>J37="はい"</formula>
    </cfRule>
    <cfRule type="expression" priority="528" dxfId="1">
      <formula>G37=J37</formula>
    </cfRule>
  </conditionalFormatting>
  <conditionalFormatting sqref="M39:N39">
    <cfRule type="expression" priority="516" dxfId="309">
      <formula>$J39="はい"</formula>
    </cfRule>
    <cfRule type="expression" priority="517" dxfId="309">
      <formula>$N39&lt;&gt;""</formula>
    </cfRule>
    <cfRule type="expression" priority="518" dxfId="1">
      <formula>$G39=$J39</formula>
    </cfRule>
  </conditionalFormatting>
  <conditionalFormatting sqref="I40">
    <cfRule type="expression" priority="513" dxfId="1">
      <formula>G39=""</formula>
    </cfRule>
    <cfRule type="expression" priority="514" dxfId="1">
      <formula>G39="いいえ"</formula>
    </cfRule>
    <cfRule type="expression" priority="515" dxfId="8">
      <formula>I40=""</formula>
    </cfRule>
  </conditionalFormatting>
  <conditionalFormatting sqref="L40">
    <cfRule type="expression" priority="510" dxfId="1">
      <formula>J39=""</formula>
    </cfRule>
    <cfRule type="expression" priority="511" dxfId="1">
      <formula>J39="いいえ"</formula>
    </cfRule>
    <cfRule type="expression" priority="512" dxfId="8">
      <formula>L40=""</formula>
    </cfRule>
  </conditionalFormatting>
  <conditionalFormatting sqref="J41 G41">
    <cfRule type="expression" priority="508" dxfId="0">
      <formula>G41=""</formula>
    </cfRule>
  </conditionalFormatting>
  <conditionalFormatting sqref="I41">
    <cfRule type="expression" priority="504" dxfId="1">
      <formula>G41=""</formula>
    </cfRule>
    <cfRule type="expression" priority="505" dxfId="1">
      <formula>G41="いいえ"</formula>
    </cfRule>
    <cfRule type="expression" priority="506" dxfId="0">
      <formula>I41=""</formula>
    </cfRule>
  </conditionalFormatting>
  <conditionalFormatting sqref="L41">
    <cfRule type="expression" priority="501" dxfId="1">
      <formula>J41=""</formula>
    </cfRule>
    <cfRule type="expression" priority="502" dxfId="1">
      <formula>J41="いいえ"</formula>
    </cfRule>
    <cfRule type="expression" priority="503" dxfId="0">
      <formula>L41=""</formula>
    </cfRule>
  </conditionalFormatting>
  <conditionalFormatting sqref="M41:N41">
    <cfRule type="expression" priority="498" dxfId="309">
      <formula>$J41="はい"</formula>
    </cfRule>
    <cfRule type="expression" priority="499" dxfId="309">
      <formula>$N41&lt;&gt;""</formula>
    </cfRule>
    <cfRule type="expression" priority="500" dxfId="1">
      <formula>$G41=$J41</formula>
    </cfRule>
  </conditionalFormatting>
  <conditionalFormatting sqref="I39">
    <cfRule type="expression" priority="523" dxfId="1">
      <formula>G39=""</formula>
    </cfRule>
    <cfRule type="expression" priority="524" dxfId="1">
      <formula>G39="いいえ"</formula>
    </cfRule>
    <cfRule type="expression" priority="533" dxfId="0">
      <formula>I39=""</formula>
    </cfRule>
  </conditionalFormatting>
  <conditionalFormatting sqref="L39">
    <cfRule type="expression" priority="519" dxfId="1">
      <formula>J39=""</formula>
    </cfRule>
    <cfRule type="expression" priority="520" dxfId="1">
      <formula>J39="いいえ"</formula>
    </cfRule>
    <cfRule type="expression" priority="522" dxfId="0">
      <formula>L39=""</formula>
    </cfRule>
  </conditionalFormatting>
  <conditionalFormatting sqref="I42 L42">
    <cfRule type="expression" priority="496" dxfId="1" stopIfTrue="1">
      <formula>G41=""</formula>
    </cfRule>
    <cfRule type="expression" priority="497" dxfId="1" stopIfTrue="1">
      <formula>G41="いいえ"</formula>
    </cfRule>
    <cfRule type="expression" priority="521" dxfId="8" stopIfTrue="1">
      <formula>I42=""</formula>
    </cfRule>
  </conditionalFormatting>
  <conditionalFormatting sqref="G44:M44">
    <cfRule type="expression" priority="495" dxfId="1">
      <formula>G44=""</formula>
    </cfRule>
  </conditionalFormatting>
  <conditionalFormatting sqref="G49:G58 J49:J58 G60 G62 J60 J62">
    <cfRule type="expression" priority="494" dxfId="0">
      <formula>G49=""</formula>
    </cfRule>
  </conditionalFormatting>
  <conditionalFormatting sqref="I49 L49">
    <cfRule type="expression" priority="491" dxfId="1">
      <formula>G49=""</formula>
    </cfRule>
    <cfRule type="expression" priority="492" dxfId="1">
      <formula>G49="いいえ"</formula>
    </cfRule>
    <cfRule type="expression" priority="493" dxfId="8">
      <formula>I49=""</formula>
    </cfRule>
  </conditionalFormatting>
  <conditionalFormatting sqref="I50 L50">
    <cfRule type="expression" priority="488" dxfId="1">
      <formula>G50="いいえ"</formula>
    </cfRule>
    <cfRule type="expression" priority="489" dxfId="1">
      <formula>G50=""</formula>
    </cfRule>
    <cfRule type="expression" priority="490" dxfId="8">
      <formula>I50=""</formula>
    </cfRule>
  </conditionalFormatting>
  <conditionalFormatting sqref="I51 L51">
    <cfRule type="expression" priority="485" dxfId="1">
      <formula>G50=""</formula>
    </cfRule>
    <cfRule type="expression" priority="486" dxfId="1">
      <formula>G50="いいえ"</formula>
    </cfRule>
    <cfRule type="expression" priority="487" dxfId="0">
      <formula>I51=""</formula>
    </cfRule>
  </conditionalFormatting>
  <conditionalFormatting sqref="M49:N49">
    <cfRule type="expression" priority="482" dxfId="309">
      <formula>$N49&lt;&gt;""</formula>
    </cfRule>
    <cfRule type="expression" priority="483" dxfId="309">
      <formula>$J49="はい"</formula>
    </cfRule>
    <cfRule type="expression" priority="484" dxfId="1">
      <formula>$G49=$J49</formula>
    </cfRule>
  </conditionalFormatting>
  <conditionalFormatting sqref="I52 L52 I54 L54">
    <cfRule type="expression" priority="479" dxfId="1">
      <formula>G52=""</formula>
    </cfRule>
    <cfRule type="expression" priority="480" dxfId="1">
      <formula>G52="いいえ"</formula>
    </cfRule>
    <cfRule type="expression" priority="481" dxfId="8">
      <formula>I52=""</formula>
    </cfRule>
  </conditionalFormatting>
  <conditionalFormatting sqref="I53 L53 I55 L55">
    <cfRule type="expression" priority="476" dxfId="1">
      <formula>G52=""</formula>
    </cfRule>
    <cfRule type="expression" priority="477" dxfId="1">
      <formula>G52="いいえ"</formula>
    </cfRule>
    <cfRule type="expression" priority="478" dxfId="8">
      <formula>I53=""</formula>
    </cfRule>
  </conditionalFormatting>
  <conditionalFormatting sqref="M50:N50">
    <cfRule type="expression" priority="473" dxfId="309">
      <formula>$N50&lt;&gt;""</formula>
    </cfRule>
    <cfRule type="expression" priority="474" dxfId="309">
      <formula>J50="はい"</formula>
    </cfRule>
    <cfRule type="expression" priority="475" dxfId="1">
      <formula>G50=J50</formula>
    </cfRule>
  </conditionalFormatting>
  <conditionalFormatting sqref="M52:N52">
    <cfRule type="expression" priority="468" dxfId="1">
      <formula>$G$21=""</formula>
    </cfRule>
  </conditionalFormatting>
  <conditionalFormatting sqref="M52:N52">
    <cfRule type="expression" priority="469" dxfId="309">
      <formula>$N52&lt;&gt;""</formula>
    </cfRule>
    <cfRule type="expression" priority="470" dxfId="309">
      <formula>J52="はい"</formula>
    </cfRule>
    <cfRule type="expression" priority="471" dxfId="1">
      <formula>G52=J52</formula>
    </cfRule>
  </conditionalFormatting>
  <conditionalFormatting sqref="M54:N54">
    <cfRule type="expression" priority="464" dxfId="1">
      <formula>$G$21=""</formula>
    </cfRule>
  </conditionalFormatting>
  <conditionalFormatting sqref="M54:N54">
    <cfRule type="expression" priority="465" dxfId="309">
      <formula>$N54&lt;&gt;""</formula>
    </cfRule>
    <cfRule type="expression" priority="466" dxfId="309">
      <formula>J54="はい"</formula>
    </cfRule>
    <cfRule type="expression" priority="467" dxfId="1">
      <formula>G54=J54</formula>
    </cfRule>
  </conditionalFormatting>
  <conditionalFormatting sqref="I56:I57 L56:L57">
    <cfRule type="expression" priority="459" dxfId="1">
      <formula>G56=""</formula>
    </cfRule>
    <cfRule type="expression" priority="460" dxfId="1">
      <formula>G56="いいえ"</formula>
    </cfRule>
    <cfRule type="expression" priority="461" dxfId="0">
      <formula>I56=""</formula>
    </cfRule>
  </conditionalFormatting>
  <conditionalFormatting sqref="M56:N57">
    <cfRule type="expression" priority="462" dxfId="309">
      <formula>$J56="はい"</formula>
    </cfRule>
    <cfRule type="expression" priority="463" dxfId="309">
      <formula>$N56&lt;&gt;""</formula>
    </cfRule>
    <cfRule type="expression" priority="472" dxfId="1">
      <formula>$G56=$J56</formula>
    </cfRule>
  </conditionalFormatting>
  <conditionalFormatting sqref="I58 L58 I60 L60">
    <cfRule type="expression" priority="456" dxfId="1">
      <formula>G58=""</formula>
    </cfRule>
    <cfRule type="expression" priority="457" dxfId="1">
      <formula>G58="いいえ"</formula>
    </cfRule>
    <cfRule type="expression" priority="458" dxfId="0">
      <formula>I58=""</formula>
    </cfRule>
  </conditionalFormatting>
  <conditionalFormatting sqref="I59 L59 I61 L61">
    <cfRule type="expression" priority="453" dxfId="1">
      <formula>G58=""</formula>
    </cfRule>
    <cfRule type="expression" priority="454" dxfId="1">
      <formula>G58="いいえ"</formula>
    </cfRule>
    <cfRule type="expression" priority="455" dxfId="8">
      <formula>I59=""</formula>
    </cfRule>
  </conditionalFormatting>
  <conditionalFormatting sqref="M58:N58">
    <cfRule type="expression" priority="448" dxfId="1">
      <formula>$G$21=""</formula>
    </cfRule>
  </conditionalFormatting>
  <conditionalFormatting sqref="M58:N58">
    <cfRule type="expression" priority="449" dxfId="309">
      <formula>$N58&lt;&gt;""</formula>
    </cfRule>
    <cfRule type="expression" priority="450" dxfId="309">
      <formula>J58="はい"</formula>
    </cfRule>
    <cfRule type="expression" priority="451" dxfId="1">
      <formula>G58=J58</formula>
    </cfRule>
  </conditionalFormatting>
  <conditionalFormatting sqref="M60:N60">
    <cfRule type="expression" priority="444" dxfId="1">
      <formula>$G$21=""</formula>
    </cfRule>
  </conditionalFormatting>
  <conditionalFormatting sqref="M60:N60">
    <cfRule type="expression" priority="445" dxfId="309">
      <formula>$N60&lt;&gt;""</formula>
    </cfRule>
    <cfRule type="expression" priority="446" dxfId="309">
      <formula>J60="はい"</formula>
    </cfRule>
    <cfRule type="expression" priority="447" dxfId="1">
      <formula>G60=J60</formula>
    </cfRule>
  </conditionalFormatting>
  <conditionalFormatting sqref="M62:N62">
    <cfRule type="expression" priority="435" dxfId="309">
      <formula>$J62="はい"</formula>
    </cfRule>
    <cfRule type="expression" priority="436" dxfId="309">
      <formula>$N62&lt;&gt;""</formula>
    </cfRule>
    <cfRule type="expression" priority="437" dxfId="1">
      <formula>$G62=$J62</formula>
    </cfRule>
  </conditionalFormatting>
  <conditionalFormatting sqref="I63">
    <cfRule type="expression" priority="432" dxfId="1">
      <formula>G62=""</formula>
    </cfRule>
    <cfRule type="expression" priority="433" dxfId="1">
      <formula>G62="いいえ"</formula>
    </cfRule>
    <cfRule type="expression" priority="434" dxfId="8">
      <formula>I63=""</formula>
    </cfRule>
  </conditionalFormatting>
  <conditionalFormatting sqref="L63">
    <cfRule type="expression" priority="429" dxfId="1">
      <formula>J62=""</formula>
    </cfRule>
    <cfRule type="expression" priority="430" dxfId="1">
      <formula>J62="いいえ"</formula>
    </cfRule>
    <cfRule type="expression" priority="431" dxfId="8">
      <formula>L63=""</formula>
    </cfRule>
  </conditionalFormatting>
  <conditionalFormatting sqref="J64 G64">
    <cfRule type="expression" priority="427" dxfId="0">
      <formula>G64=""</formula>
    </cfRule>
  </conditionalFormatting>
  <conditionalFormatting sqref="I64">
    <cfRule type="expression" priority="423" dxfId="1">
      <formula>G64=""</formula>
    </cfRule>
    <cfRule type="expression" priority="424" dxfId="1">
      <formula>G64="いいえ"</formula>
    </cfRule>
    <cfRule type="expression" priority="425" dxfId="0">
      <formula>I64=""</formula>
    </cfRule>
  </conditionalFormatting>
  <conditionalFormatting sqref="L64">
    <cfRule type="expression" priority="420" dxfId="1">
      <formula>J64=""</formula>
    </cfRule>
    <cfRule type="expression" priority="421" dxfId="1">
      <formula>J64="いいえ"</formula>
    </cfRule>
    <cfRule type="expression" priority="422" dxfId="0">
      <formula>L64=""</formula>
    </cfRule>
  </conditionalFormatting>
  <conditionalFormatting sqref="M64:N64">
    <cfRule type="expression" priority="417" dxfId="309">
      <formula>$J64="はい"</formula>
    </cfRule>
    <cfRule type="expression" priority="418" dxfId="309">
      <formula>$N64&lt;&gt;""</formula>
    </cfRule>
    <cfRule type="expression" priority="419" dxfId="1">
      <formula>$G64=$J64</formula>
    </cfRule>
  </conditionalFormatting>
  <conditionalFormatting sqref="I62">
    <cfRule type="expression" priority="442" dxfId="1">
      <formula>G62=""</formula>
    </cfRule>
    <cfRule type="expression" priority="443" dxfId="1">
      <formula>G62="いいえ"</formula>
    </cfRule>
    <cfRule type="expression" priority="452" dxfId="0">
      <formula>I62=""</formula>
    </cfRule>
  </conditionalFormatting>
  <conditionalFormatting sqref="L62">
    <cfRule type="expression" priority="438" dxfId="1">
      <formula>J62=""</formula>
    </cfRule>
    <cfRule type="expression" priority="439" dxfId="1">
      <formula>J62="いいえ"</formula>
    </cfRule>
    <cfRule type="expression" priority="441" dxfId="0">
      <formula>L62=""</formula>
    </cfRule>
  </conditionalFormatting>
  <conditionalFormatting sqref="I65 L65">
    <cfRule type="expression" priority="415" dxfId="1" stopIfTrue="1">
      <formula>G64=""</formula>
    </cfRule>
    <cfRule type="expression" priority="416" dxfId="1" stopIfTrue="1">
      <formula>G64="いいえ"</formula>
    </cfRule>
    <cfRule type="expression" priority="440" dxfId="8" stopIfTrue="1">
      <formula>I65=""</formula>
    </cfRule>
  </conditionalFormatting>
  <conditionalFormatting sqref="G26:N42">
    <cfRule type="expression" priority="414" dxfId="1" stopIfTrue="1">
      <formula>$G$21=""</formula>
    </cfRule>
  </conditionalFormatting>
  <conditionalFormatting sqref="G67:M67">
    <cfRule type="expression" priority="413" dxfId="1">
      <formula>G67=""</formula>
    </cfRule>
  </conditionalFormatting>
  <conditionalFormatting sqref="G72:G81 J72:J81 G83 G85 J83 J85">
    <cfRule type="expression" priority="412" dxfId="0">
      <formula>G72=""</formula>
    </cfRule>
  </conditionalFormatting>
  <conditionalFormatting sqref="I72 L72">
    <cfRule type="expression" priority="409" dxfId="1">
      <formula>G72=""</formula>
    </cfRule>
    <cfRule type="expression" priority="410" dxfId="1">
      <formula>G72="いいえ"</formula>
    </cfRule>
    <cfRule type="expression" priority="411" dxfId="8">
      <formula>I72=""</formula>
    </cfRule>
  </conditionalFormatting>
  <conditionalFormatting sqref="I73 L73">
    <cfRule type="expression" priority="406" dxfId="1">
      <formula>G73="いいえ"</formula>
    </cfRule>
    <cfRule type="expression" priority="407" dxfId="1">
      <formula>G73=""</formula>
    </cfRule>
    <cfRule type="expression" priority="408" dxfId="8">
      <formula>I73=""</formula>
    </cfRule>
  </conditionalFormatting>
  <conditionalFormatting sqref="I74 L74">
    <cfRule type="expression" priority="403" dxfId="1">
      <formula>G73=""</formula>
    </cfRule>
    <cfRule type="expression" priority="404" dxfId="1">
      <formula>G73="いいえ"</formula>
    </cfRule>
    <cfRule type="expression" priority="405" dxfId="0">
      <formula>I74=""</formula>
    </cfRule>
  </conditionalFormatting>
  <conditionalFormatting sqref="M72:N72">
    <cfRule type="expression" priority="400" dxfId="309">
      <formula>$N$72&lt;&gt;""</formula>
    </cfRule>
    <cfRule type="expression" priority="401" dxfId="309">
      <formula>$J$72="はい"</formula>
    </cfRule>
    <cfRule type="expression" priority="402" dxfId="1">
      <formula>$G72=$J72</formula>
    </cfRule>
  </conditionalFormatting>
  <conditionalFormatting sqref="I75 L75 I77 L77">
    <cfRule type="expression" priority="397" dxfId="1">
      <formula>G75=""</formula>
    </cfRule>
    <cfRule type="expression" priority="398" dxfId="1">
      <formula>G75="いいえ"</formula>
    </cfRule>
    <cfRule type="expression" priority="399" dxfId="8">
      <formula>I75=""</formula>
    </cfRule>
  </conditionalFormatting>
  <conditionalFormatting sqref="I76 L76 I78 L78">
    <cfRule type="expression" priority="394" dxfId="1">
      <formula>G75=""</formula>
    </cfRule>
    <cfRule type="expression" priority="395" dxfId="1">
      <formula>G75="いいえ"</formula>
    </cfRule>
    <cfRule type="expression" priority="396" dxfId="8">
      <formula>I76=""</formula>
    </cfRule>
  </conditionalFormatting>
  <conditionalFormatting sqref="M73:N73">
    <cfRule type="expression" priority="391" dxfId="309">
      <formula>$N73&lt;&gt;""</formula>
    </cfRule>
    <cfRule type="expression" priority="392" dxfId="309">
      <formula>J73="はい"</formula>
    </cfRule>
    <cfRule type="expression" priority="393" dxfId="1">
      <formula>G73=J73</formula>
    </cfRule>
  </conditionalFormatting>
  <conditionalFormatting sqref="M75:N75">
    <cfRule type="expression" priority="386" dxfId="1">
      <formula>$G$21=""</formula>
    </cfRule>
  </conditionalFormatting>
  <conditionalFormatting sqref="M75:N75">
    <cfRule type="expression" priority="387" dxfId="309">
      <formula>$N75&lt;&gt;""</formula>
    </cfRule>
    <cfRule type="expression" priority="388" dxfId="309">
      <formula>J75="はい"</formula>
    </cfRule>
    <cfRule type="expression" priority="389" dxfId="1">
      <formula>G75=J75</formula>
    </cfRule>
  </conditionalFormatting>
  <conditionalFormatting sqref="M77:N77">
    <cfRule type="expression" priority="382" dxfId="1">
      <formula>$G$21=""</formula>
    </cfRule>
  </conditionalFormatting>
  <conditionalFormatting sqref="M77:N77">
    <cfRule type="expression" priority="383" dxfId="309">
      <formula>$N77&lt;&gt;""</formula>
    </cfRule>
    <cfRule type="expression" priority="384" dxfId="309">
      <formula>J77="はい"</formula>
    </cfRule>
    <cfRule type="expression" priority="385" dxfId="1">
      <formula>G77=J77</formula>
    </cfRule>
  </conditionalFormatting>
  <conditionalFormatting sqref="I79:I80 L79:L80">
    <cfRule type="expression" priority="377" dxfId="1">
      <formula>G79=""</formula>
    </cfRule>
    <cfRule type="expression" priority="378" dxfId="1">
      <formula>G79="いいえ"</formula>
    </cfRule>
    <cfRule type="expression" priority="379" dxfId="0">
      <formula>I79=""</formula>
    </cfRule>
  </conditionalFormatting>
  <conditionalFormatting sqref="M79:N80">
    <cfRule type="expression" priority="380" dxfId="309">
      <formula>$J79="はい"</formula>
    </cfRule>
    <cfRule type="expression" priority="381" dxfId="309">
      <formula>$N79&lt;&gt;""</formula>
    </cfRule>
    <cfRule type="expression" priority="390" dxfId="1">
      <formula>$G79=$J79</formula>
    </cfRule>
  </conditionalFormatting>
  <conditionalFormatting sqref="I81 L81 I83 L83">
    <cfRule type="expression" priority="374" dxfId="1">
      <formula>G81=""</formula>
    </cfRule>
    <cfRule type="expression" priority="375" dxfId="1">
      <formula>G81="いいえ"</formula>
    </cfRule>
    <cfRule type="expression" priority="376" dxfId="0">
      <formula>I81=""</formula>
    </cfRule>
  </conditionalFormatting>
  <conditionalFormatting sqref="I82 L82 I84 L84">
    <cfRule type="expression" priority="371" dxfId="1">
      <formula>G81=""</formula>
    </cfRule>
    <cfRule type="expression" priority="372" dxfId="1">
      <formula>G81="いいえ"</formula>
    </cfRule>
    <cfRule type="expression" priority="373" dxfId="8">
      <formula>I82=""</formula>
    </cfRule>
  </conditionalFormatting>
  <conditionalFormatting sqref="M81:N81">
    <cfRule type="expression" priority="366" dxfId="1">
      <formula>$G$21=""</formula>
    </cfRule>
  </conditionalFormatting>
  <conditionalFormatting sqref="M81:N81">
    <cfRule type="expression" priority="367" dxfId="309">
      <formula>$N81&lt;&gt;""</formula>
    </cfRule>
    <cfRule type="expression" priority="368" dxfId="309">
      <formula>J81="はい"</formula>
    </cfRule>
    <cfRule type="expression" priority="369" dxfId="1">
      <formula>G81=J81</formula>
    </cfRule>
  </conditionalFormatting>
  <conditionalFormatting sqref="M83:N83">
    <cfRule type="expression" priority="362" dxfId="1">
      <formula>$G$21=""</formula>
    </cfRule>
  </conditionalFormatting>
  <conditionalFormatting sqref="M83:N83">
    <cfRule type="expression" priority="363" dxfId="309">
      <formula>$N83&lt;&gt;""</formula>
    </cfRule>
    <cfRule type="expression" priority="364" dxfId="309">
      <formula>J83="はい"</formula>
    </cfRule>
    <cfRule type="expression" priority="365" dxfId="1">
      <formula>G83=J83</formula>
    </cfRule>
  </conditionalFormatting>
  <conditionalFormatting sqref="M85:N85">
    <cfRule type="expression" priority="353" dxfId="309">
      <formula>$J85="はい"</formula>
    </cfRule>
    <cfRule type="expression" priority="354" dxfId="309">
      <formula>$N85&lt;&gt;""</formula>
    </cfRule>
    <cfRule type="expression" priority="355" dxfId="1">
      <formula>$G85=$J85</formula>
    </cfRule>
  </conditionalFormatting>
  <conditionalFormatting sqref="I86">
    <cfRule type="expression" priority="350" dxfId="1">
      <formula>G85=""</formula>
    </cfRule>
    <cfRule type="expression" priority="351" dxfId="1">
      <formula>G85="いいえ"</formula>
    </cfRule>
    <cfRule type="expression" priority="352" dxfId="8">
      <formula>I86=""</formula>
    </cfRule>
  </conditionalFormatting>
  <conditionalFormatting sqref="L86">
    <cfRule type="expression" priority="347" dxfId="1">
      <formula>J85=""</formula>
    </cfRule>
    <cfRule type="expression" priority="348" dxfId="1">
      <formula>J85="いいえ"</formula>
    </cfRule>
    <cfRule type="expression" priority="349" dxfId="8">
      <formula>L86=""</formula>
    </cfRule>
  </conditionalFormatting>
  <conditionalFormatting sqref="J87 G87">
    <cfRule type="expression" priority="345" dxfId="0">
      <formula>G87=""</formula>
    </cfRule>
  </conditionalFormatting>
  <conditionalFormatting sqref="I87">
    <cfRule type="expression" priority="341" dxfId="1">
      <formula>G87=""</formula>
    </cfRule>
    <cfRule type="expression" priority="342" dxfId="1">
      <formula>G87="いいえ"</formula>
    </cfRule>
    <cfRule type="expression" priority="343" dxfId="0">
      <formula>I87=""</formula>
    </cfRule>
  </conditionalFormatting>
  <conditionalFormatting sqref="L87">
    <cfRule type="expression" priority="338" dxfId="1">
      <formula>J87=""</formula>
    </cfRule>
    <cfRule type="expression" priority="339" dxfId="1">
      <formula>J87="いいえ"</formula>
    </cfRule>
    <cfRule type="expression" priority="340" dxfId="0">
      <formula>L87=""</formula>
    </cfRule>
  </conditionalFormatting>
  <conditionalFormatting sqref="M87:N87">
    <cfRule type="expression" priority="335" dxfId="309">
      <formula>$J87="はい"</formula>
    </cfRule>
    <cfRule type="expression" priority="336" dxfId="309">
      <formula>$N87&lt;&gt;""</formula>
    </cfRule>
    <cfRule type="expression" priority="337" dxfId="1">
      <formula>$G87=$J87</formula>
    </cfRule>
  </conditionalFormatting>
  <conditionalFormatting sqref="I85">
    <cfRule type="expression" priority="360" dxfId="1">
      <formula>G85=""</formula>
    </cfRule>
    <cfRule type="expression" priority="361" dxfId="1">
      <formula>G85="いいえ"</formula>
    </cfRule>
    <cfRule type="expression" priority="370" dxfId="0">
      <formula>I85=""</formula>
    </cfRule>
  </conditionalFormatting>
  <conditionalFormatting sqref="L85">
    <cfRule type="expression" priority="356" dxfId="1">
      <formula>J85=""</formula>
    </cfRule>
    <cfRule type="expression" priority="357" dxfId="1">
      <formula>J85="いいえ"</formula>
    </cfRule>
    <cfRule type="expression" priority="359" dxfId="0">
      <formula>L85=""</formula>
    </cfRule>
  </conditionalFormatting>
  <conditionalFormatting sqref="I88 L88">
    <cfRule type="expression" priority="333" dxfId="1" stopIfTrue="1">
      <formula>G87=""</formula>
    </cfRule>
    <cfRule type="expression" priority="334" dxfId="1" stopIfTrue="1">
      <formula>G87="いいえ"</formula>
    </cfRule>
    <cfRule type="expression" priority="358" dxfId="8" stopIfTrue="1">
      <formula>I88=""</formula>
    </cfRule>
  </conditionalFormatting>
  <conditionalFormatting sqref="G90:M90">
    <cfRule type="expression" priority="332" dxfId="1">
      <formula>G90=""</formula>
    </cfRule>
  </conditionalFormatting>
  <conditionalFormatting sqref="G95:G104 J95:J104 G106 G108 J106 J108">
    <cfRule type="expression" priority="331" dxfId="0">
      <formula>G95=""</formula>
    </cfRule>
  </conditionalFormatting>
  <conditionalFormatting sqref="I95 L95">
    <cfRule type="expression" priority="328" dxfId="1">
      <formula>G95=""</formula>
    </cfRule>
    <cfRule type="expression" priority="329" dxfId="1">
      <formula>G95="いいえ"</formula>
    </cfRule>
    <cfRule type="expression" priority="330" dxfId="8">
      <formula>I95=""</formula>
    </cfRule>
  </conditionalFormatting>
  <conditionalFormatting sqref="I96 L96">
    <cfRule type="expression" priority="325" dxfId="1">
      <formula>G96="いいえ"</formula>
    </cfRule>
    <cfRule type="expression" priority="326" dxfId="1">
      <formula>G96=""</formula>
    </cfRule>
    <cfRule type="expression" priority="327" dxfId="8">
      <formula>I96=""</formula>
    </cfRule>
  </conditionalFormatting>
  <conditionalFormatting sqref="I97 L97">
    <cfRule type="expression" priority="322" dxfId="1">
      <formula>G96=""</formula>
    </cfRule>
    <cfRule type="expression" priority="323" dxfId="1">
      <formula>G96="いいえ"</formula>
    </cfRule>
    <cfRule type="expression" priority="324" dxfId="0">
      <formula>I97=""</formula>
    </cfRule>
  </conditionalFormatting>
  <conditionalFormatting sqref="M95:N95">
    <cfRule type="expression" priority="319" dxfId="309">
      <formula>$N95&lt;&gt;""</formula>
    </cfRule>
    <cfRule type="expression" priority="320" dxfId="309">
      <formula>$J95="はい"</formula>
    </cfRule>
    <cfRule type="expression" priority="321" dxfId="1">
      <formula>$G95=$J95</formula>
    </cfRule>
  </conditionalFormatting>
  <conditionalFormatting sqref="I98 L98 I100 L100">
    <cfRule type="expression" priority="316" dxfId="1">
      <formula>G98=""</formula>
    </cfRule>
    <cfRule type="expression" priority="317" dxfId="1">
      <formula>G98="いいえ"</formula>
    </cfRule>
    <cfRule type="expression" priority="318" dxfId="8">
      <formula>I98=""</formula>
    </cfRule>
  </conditionalFormatting>
  <conditionalFormatting sqref="I99 L99 I101 L101">
    <cfRule type="expression" priority="313" dxfId="1">
      <formula>G98=""</formula>
    </cfRule>
    <cfRule type="expression" priority="314" dxfId="1">
      <formula>G98="いいえ"</formula>
    </cfRule>
    <cfRule type="expression" priority="315" dxfId="8">
      <formula>I99=""</formula>
    </cfRule>
  </conditionalFormatting>
  <conditionalFormatting sqref="M96:N96">
    <cfRule type="expression" priority="310" dxfId="309">
      <formula>$N96&lt;&gt;""</formula>
    </cfRule>
    <cfRule type="expression" priority="311" dxfId="309">
      <formula>J96="はい"</formula>
    </cfRule>
    <cfRule type="expression" priority="312" dxfId="1">
      <formula>G96=J96</formula>
    </cfRule>
  </conditionalFormatting>
  <conditionalFormatting sqref="M98:N98">
    <cfRule type="expression" priority="305" dxfId="1">
      <formula>$G$21=""</formula>
    </cfRule>
  </conditionalFormatting>
  <conditionalFormatting sqref="M98:N98">
    <cfRule type="expression" priority="306" dxfId="309">
      <formula>$N98&lt;&gt;""</formula>
    </cfRule>
    <cfRule type="expression" priority="307" dxfId="309">
      <formula>J98="はい"</formula>
    </cfRule>
    <cfRule type="expression" priority="308" dxfId="1">
      <formula>G98=J98</formula>
    </cfRule>
  </conditionalFormatting>
  <conditionalFormatting sqref="M100:N100">
    <cfRule type="expression" priority="301" dxfId="1">
      <formula>$G$21=""</formula>
    </cfRule>
  </conditionalFormatting>
  <conditionalFormatting sqref="M100:N100">
    <cfRule type="expression" priority="302" dxfId="309">
      <formula>$N100&lt;&gt;""</formula>
    </cfRule>
    <cfRule type="expression" priority="303" dxfId="309">
      <formula>J100="はい"</formula>
    </cfRule>
    <cfRule type="expression" priority="304" dxfId="1">
      <formula>G100=J100</formula>
    </cfRule>
  </conditionalFormatting>
  <conditionalFormatting sqref="I102:I103 L102:L103">
    <cfRule type="expression" priority="296" dxfId="1">
      <formula>G102=""</formula>
    </cfRule>
    <cfRule type="expression" priority="297" dxfId="1">
      <formula>G102="いいえ"</formula>
    </cfRule>
    <cfRule type="expression" priority="298" dxfId="0">
      <formula>I102=""</formula>
    </cfRule>
  </conditionalFormatting>
  <conditionalFormatting sqref="M102:N103">
    <cfRule type="expression" priority="299" dxfId="309">
      <formula>$J102="はい"</formula>
    </cfRule>
    <cfRule type="expression" priority="300" dxfId="309">
      <formula>$N102&lt;&gt;""</formula>
    </cfRule>
    <cfRule type="expression" priority="309" dxfId="1">
      <formula>$G102=$J102</formula>
    </cfRule>
  </conditionalFormatting>
  <conditionalFormatting sqref="I104 L104 I106 L106">
    <cfRule type="expression" priority="293" dxfId="1">
      <formula>G104=""</formula>
    </cfRule>
    <cfRule type="expression" priority="294" dxfId="1">
      <formula>G104="いいえ"</formula>
    </cfRule>
    <cfRule type="expression" priority="295" dxfId="0">
      <formula>I104=""</formula>
    </cfRule>
  </conditionalFormatting>
  <conditionalFormatting sqref="I105 L105 I107 L107">
    <cfRule type="expression" priority="290" dxfId="1">
      <formula>G104=""</formula>
    </cfRule>
    <cfRule type="expression" priority="291" dxfId="1">
      <formula>G104="いいえ"</formula>
    </cfRule>
    <cfRule type="expression" priority="292" dxfId="8">
      <formula>I105=""</formula>
    </cfRule>
  </conditionalFormatting>
  <conditionalFormatting sqref="M104:N104">
    <cfRule type="expression" priority="285" dxfId="1">
      <formula>$G$21=""</formula>
    </cfRule>
  </conditionalFormatting>
  <conditionalFormatting sqref="M104:N104">
    <cfRule type="expression" priority="286" dxfId="309">
      <formula>$N104&lt;&gt;""</formula>
    </cfRule>
    <cfRule type="expression" priority="287" dxfId="309">
      <formula>J104="はい"</formula>
    </cfRule>
    <cfRule type="expression" priority="288" dxfId="1">
      <formula>G104=J104</formula>
    </cfRule>
  </conditionalFormatting>
  <conditionalFormatting sqref="M106:N106">
    <cfRule type="expression" priority="281" dxfId="1">
      <formula>$G$21=""</formula>
    </cfRule>
  </conditionalFormatting>
  <conditionalFormatting sqref="M106:N106">
    <cfRule type="expression" priority="282" dxfId="309">
      <formula>$N106&lt;&gt;""</formula>
    </cfRule>
    <cfRule type="expression" priority="283" dxfId="309">
      <formula>J106="はい"</formula>
    </cfRule>
    <cfRule type="expression" priority="284" dxfId="1">
      <formula>G106=J106</formula>
    </cfRule>
  </conditionalFormatting>
  <conditionalFormatting sqref="M108:N108">
    <cfRule type="expression" priority="272" dxfId="309">
      <formula>$J108="はい"</formula>
    </cfRule>
    <cfRule type="expression" priority="273" dxfId="309">
      <formula>$N108&lt;&gt;""</formula>
    </cfRule>
    <cfRule type="expression" priority="274" dxfId="1">
      <formula>$G108=$J108</formula>
    </cfRule>
  </conditionalFormatting>
  <conditionalFormatting sqref="I109">
    <cfRule type="expression" priority="269" dxfId="1">
      <formula>G108=""</formula>
    </cfRule>
    <cfRule type="expression" priority="270" dxfId="1">
      <formula>G108="いいえ"</formula>
    </cfRule>
    <cfRule type="expression" priority="271" dxfId="8">
      <formula>I109=""</formula>
    </cfRule>
  </conditionalFormatting>
  <conditionalFormatting sqref="L109">
    <cfRule type="expression" priority="266" dxfId="1">
      <formula>J108=""</formula>
    </cfRule>
    <cfRule type="expression" priority="267" dxfId="1">
      <formula>J108="いいえ"</formula>
    </cfRule>
    <cfRule type="expression" priority="268" dxfId="8">
      <formula>L109=""</formula>
    </cfRule>
  </conditionalFormatting>
  <conditionalFormatting sqref="J110 G110">
    <cfRule type="expression" priority="264" dxfId="0">
      <formula>G110=""</formula>
    </cfRule>
  </conditionalFormatting>
  <conditionalFormatting sqref="I110">
    <cfRule type="expression" priority="260" dxfId="1">
      <formula>G110=""</formula>
    </cfRule>
    <cfRule type="expression" priority="261" dxfId="1">
      <formula>G110="いいえ"</formula>
    </cfRule>
    <cfRule type="expression" priority="262" dxfId="0">
      <formula>I110=""</formula>
    </cfRule>
  </conditionalFormatting>
  <conditionalFormatting sqref="L110">
    <cfRule type="expression" priority="257" dxfId="1">
      <formula>J110=""</formula>
    </cfRule>
    <cfRule type="expression" priority="258" dxfId="1">
      <formula>J110="いいえ"</formula>
    </cfRule>
    <cfRule type="expression" priority="259" dxfId="0">
      <formula>L110=""</formula>
    </cfRule>
  </conditionalFormatting>
  <conditionalFormatting sqref="M110:N110">
    <cfRule type="expression" priority="254" dxfId="309">
      <formula>$J110="はい"</formula>
    </cfRule>
    <cfRule type="expression" priority="255" dxfId="309">
      <formula>$N110&lt;&gt;""</formula>
    </cfRule>
    <cfRule type="expression" priority="256" dxfId="1">
      <formula>$G110=$J110</formula>
    </cfRule>
  </conditionalFormatting>
  <conditionalFormatting sqref="I108">
    <cfRule type="expression" priority="279" dxfId="1">
      <formula>G108=""</formula>
    </cfRule>
    <cfRule type="expression" priority="280" dxfId="1">
      <formula>G108="いいえ"</formula>
    </cfRule>
    <cfRule type="expression" priority="289" dxfId="0">
      <formula>I108=""</formula>
    </cfRule>
  </conditionalFormatting>
  <conditionalFormatting sqref="L108">
    <cfRule type="expression" priority="275" dxfId="1">
      <formula>J108=""</formula>
    </cfRule>
    <cfRule type="expression" priority="276" dxfId="1">
      <formula>J108="いいえ"</formula>
    </cfRule>
    <cfRule type="expression" priority="278" dxfId="0">
      <formula>L108=""</formula>
    </cfRule>
  </conditionalFormatting>
  <conditionalFormatting sqref="I111 L111">
    <cfRule type="expression" priority="252" dxfId="1" stopIfTrue="1">
      <formula>G110=""</formula>
    </cfRule>
    <cfRule type="expression" priority="253" dxfId="1" stopIfTrue="1">
      <formula>G110="いいえ"</formula>
    </cfRule>
    <cfRule type="expression" priority="277" dxfId="8" stopIfTrue="1">
      <formula>I111=""</formula>
    </cfRule>
  </conditionalFormatting>
  <conditionalFormatting sqref="G113:M113">
    <cfRule type="expression" priority="251" dxfId="1">
      <formula>G113=""</formula>
    </cfRule>
  </conditionalFormatting>
  <conditionalFormatting sqref="G118:G127 J118:J127 G129 G131 J129 J131">
    <cfRule type="expression" priority="250" dxfId="0">
      <formula>G118=""</formula>
    </cfRule>
  </conditionalFormatting>
  <conditionalFormatting sqref="I118 L118">
    <cfRule type="expression" priority="247" dxfId="1">
      <formula>G118=""</formula>
    </cfRule>
    <cfRule type="expression" priority="248" dxfId="1">
      <formula>G118="いいえ"</formula>
    </cfRule>
    <cfRule type="expression" priority="249" dxfId="8">
      <formula>I118=""</formula>
    </cfRule>
  </conditionalFormatting>
  <conditionalFormatting sqref="I119 L119">
    <cfRule type="expression" priority="244" dxfId="1">
      <formula>G119="いいえ"</formula>
    </cfRule>
    <cfRule type="expression" priority="245" dxfId="1">
      <formula>G119=""</formula>
    </cfRule>
    <cfRule type="expression" priority="246" dxfId="8">
      <formula>I119=""</formula>
    </cfRule>
  </conditionalFormatting>
  <conditionalFormatting sqref="I120 L120">
    <cfRule type="expression" priority="241" dxfId="1">
      <formula>G119=""</formula>
    </cfRule>
    <cfRule type="expression" priority="242" dxfId="1">
      <formula>G119="いいえ"</formula>
    </cfRule>
    <cfRule type="expression" priority="243" dxfId="0">
      <formula>I120=""</formula>
    </cfRule>
  </conditionalFormatting>
  <conditionalFormatting sqref="M118:N118">
    <cfRule type="expression" priority="238" dxfId="309">
      <formula>$N118&lt;&gt;""</formula>
    </cfRule>
    <cfRule type="expression" priority="239" dxfId="309">
      <formula>$J118="はい"</formula>
    </cfRule>
    <cfRule type="expression" priority="240" dxfId="1">
      <formula>$G118=$J118</formula>
    </cfRule>
  </conditionalFormatting>
  <conditionalFormatting sqref="I121 L121 I123 L123">
    <cfRule type="expression" priority="235" dxfId="1">
      <formula>G121=""</formula>
    </cfRule>
    <cfRule type="expression" priority="236" dxfId="1">
      <formula>G121="いいえ"</formula>
    </cfRule>
    <cfRule type="expression" priority="237" dxfId="8">
      <formula>I121=""</formula>
    </cfRule>
  </conditionalFormatting>
  <conditionalFormatting sqref="I122 L122 I124 L124">
    <cfRule type="expression" priority="232" dxfId="1">
      <formula>G121=""</formula>
    </cfRule>
    <cfRule type="expression" priority="233" dxfId="1">
      <formula>G121="いいえ"</formula>
    </cfRule>
    <cfRule type="expression" priority="234" dxfId="8">
      <formula>I122=""</formula>
    </cfRule>
  </conditionalFormatting>
  <conditionalFormatting sqref="M119:N119">
    <cfRule type="expression" priority="229" dxfId="309">
      <formula>$N119&lt;&gt;""</formula>
    </cfRule>
    <cfRule type="expression" priority="230" dxfId="309">
      <formula>J119="はい"</formula>
    </cfRule>
    <cfRule type="expression" priority="231" dxfId="1">
      <formula>G119=J119</formula>
    </cfRule>
  </conditionalFormatting>
  <conditionalFormatting sqref="M121:N121">
    <cfRule type="expression" priority="224" dxfId="1">
      <formula>$G$21=""</formula>
    </cfRule>
  </conditionalFormatting>
  <conditionalFormatting sqref="M121:N121">
    <cfRule type="expression" priority="225" dxfId="309">
      <formula>$N121&lt;&gt;""</formula>
    </cfRule>
    <cfRule type="expression" priority="226" dxfId="309">
      <formula>J121="はい"</formula>
    </cfRule>
    <cfRule type="expression" priority="227" dxfId="1">
      <formula>G121=J121</formula>
    </cfRule>
  </conditionalFormatting>
  <conditionalFormatting sqref="M123:N123">
    <cfRule type="expression" priority="220" dxfId="1">
      <formula>$G$21=""</formula>
    </cfRule>
  </conditionalFormatting>
  <conditionalFormatting sqref="M123:N123">
    <cfRule type="expression" priority="221" dxfId="309">
      <formula>$N123&lt;&gt;""</formula>
    </cfRule>
    <cfRule type="expression" priority="222" dxfId="309">
      <formula>J123="はい"</formula>
    </cfRule>
    <cfRule type="expression" priority="223" dxfId="1">
      <formula>G123=J123</formula>
    </cfRule>
  </conditionalFormatting>
  <conditionalFormatting sqref="I125:I126 L125:L126">
    <cfRule type="expression" priority="215" dxfId="1">
      <formula>G125=""</formula>
    </cfRule>
    <cfRule type="expression" priority="216" dxfId="1">
      <formula>G125="いいえ"</formula>
    </cfRule>
    <cfRule type="expression" priority="217" dxfId="0">
      <formula>I125=""</formula>
    </cfRule>
  </conditionalFormatting>
  <conditionalFormatting sqref="M125:N126">
    <cfRule type="expression" priority="218" dxfId="309">
      <formula>$J125="はい"</formula>
    </cfRule>
    <cfRule type="expression" priority="219" dxfId="309">
      <formula>$N125&lt;&gt;""</formula>
    </cfRule>
    <cfRule type="expression" priority="228" dxfId="1">
      <formula>$G125=$J125</formula>
    </cfRule>
  </conditionalFormatting>
  <conditionalFormatting sqref="I127 L127 I129 L129">
    <cfRule type="expression" priority="212" dxfId="1">
      <formula>G127=""</formula>
    </cfRule>
    <cfRule type="expression" priority="213" dxfId="1">
      <formula>G127="いいえ"</formula>
    </cfRule>
    <cfRule type="expression" priority="214" dxfId="0">
      <formula>I127=""</formula>
    </cfRule>
  </conditionalFormatting>
  <conditionalFormatting sqref="I128 L128 I130 L130">
    <cfRule type="expression" priority="209" dxfId="1">
      <formula>G127=""</formula>
    </cfRule>
    <cfRule type="expression" priority="210" dxfId="1">
      <formula>G127="いいえ"</formula>
    </cfRule>
    <cfRule type="expression" priority="211" dxfId="8">
      <formula>I128=""</formula>
    </cfRule>
  </conditionalFormatting>
  <conditionalFormatting sqref="M127:N127">
    <cfRule type="expression" priority="204" dxfId="1">
      <formula>$G$21=""</formula>
    </cfRule>
  </conditionalFormatting>
  <conditionalFormatting sqref="M127:N127">
    <cfRule type="expression" priority="205" dxfId="309">
      <formula>$N127&lt;&gt;""</formula>
    </cfRule>
    <cfRule type="expression" priority="206" dxfId="309">
      <formula>J127="はい"</formula>
    </cfRule>
    <cfRule type="expression" priority="207" dxfId="1">
      <formula>G127=J127</formula>
    </cfRule>
  </conditionalFormatting>
  <conditionalFormatting sqref="M129:N129">
    <cfRule type="expression" priority="200" dxfId="1">
      <formula>$G$21=""</formula>
    </cfRule>
  </conditionalFormatting>
  <conditionalFormatting sqref="M129:N129">
    <cfRule type="expression" priority="201" dxfId="309">
      <formula>$N129&lt;&gt;""</formula>
    </cfRule>
    <cfRule type="expression" priority="202" dxfId="309">
      <formula>J129="はい"</formula>
    </cfRule>
    <cfRule type="expression" priority="203" dxfId="1">
      <formula>G129=J129</formula>
    </cfRule>
  </conditionalFormatting>
  <conditionalFormatting sqref="M131:N131">
    <cfRule type="expression" priority="191" dxfId="309">
      <formula>$J131="はい"</formula>
    </cfRule>
    <cfRule type="expression" priority="192" dxfId="309">
      <formula>$N131&lt;&gt;""</formula>
    </cfRule>
    <cfRule type="expression" priority="193" dxfId="1">
      <formula>$G131=$J131</formula>
    </cfRule>
  </conditionalFormatting>
  <conditionalFormatting sqref="I132">
    <cfRule type="expression" priority="188" dxfId="1">
      <formula>G131=""</formula>
    </cfRule>
    <cfRule type="expression" priority="189" dxfId="1">
      <formula>G131="いいえ"</formula>
    </cfRule>
    <cfRule type="expression" priority="190" dxfId="8">
      <formula>I132=""</formula>
    </cfRule>
  </conditionalFormatting>
  <conditionalFormatting sqref="L132">
    <cfRule type="expression" priority="185" dxfId="1">
      <formula>J131=""</formula>
    </cfRule>
    <cfRule type="expression" priority="186" dxfId="1">
      <formula>J131="いいえ"</formula>
    </cfRule>
    <cfRule type="expression" priority="187" dxfId="8">
      <formula>L132=""</formula>
    </cfRule>
  </conditionalFormatting>
  <conditionalFormatting sqref="J133 G133">
    <cfRule type="expression" priority="183" dxfId="0">
      <formula>G133=""</formula>
    </cfRule>
  </conditionalFormatting>
  <conditionalFormatting sqref="I133">
    <cfRule type="expression" priority="179" dxfId="1">
      <formula>G133=""</formula>
    </cfRule>
    <cfRule type="expression" priority="180" dxfId="1">
      <formula>G133="いいえ"</formula>
    </cfRule>
    <cfRule type="expression" priority="181" dxfId="0">
      <formula>I133=""</formula>
    </cfRule>
  </conditionalFormatting>
  <conditionalFormatting sqref="L133">
    <cfRule type="expression" priority="176" dxfId="1">
      <formula>J133=""</formula>
    </cfRule>
    <cfRule type="expression" priority="177" dxfId="1">
      <formula>J133="いいえ"</formula>
    </cfRule>
    <cfRule type="expression" priority="178" dxfId="0">
      <formula>L133=""</formula>
    </cfRule>
  </conditionalFormatting>
  <conditionalFormatting sqref="M133:N133">
    <cfRule type="expression" priority="173" dxfId="309">
      <formula>$J133="はい"</formula>
    </cfRule>
    <cfRule type="expression" priority="174" dxfId="309">
      <formula>$N133&lt;&gt;""</formula>
    </cfRule>
    <cfRule type="expression" priority="175" dxfId="1">
      <formula>$G133=$J133</formula>
    </cfRule>
  </conditionalFormatting>
  <conditionalFormatting sqref="I131">
    <cfRule type="expression" priority="198" dxfId="1">
      <formula>G131=""</formula>
    </cfRule>
    <cfRule type="expression" priority="199" dxfId="1">
      <formula>G131="いいえ"</formula>
    </cfRule>
    <cfRule type="expression" priority="208" dxfId="0">
      <formula>I131=""</formula>
    </cfRule>
  </conditionalFormatting>
  <conditionalFormatting sqref="L131">
    <cfRule type="expression" priority="194" dxfId="1">
      <formula>J131=""</formula>
    </cfRule>
    <cfRule type="expression" priority="195" dxfId="1">
      <formula>J131="いいえ"</formula>
    </cfRule>
    <cfRule type="expression" priority="197" dxfId="0">
      <formula>L131=""</formula>
    </cfRule>
  </conditionalFormatting>
  <conditionalFormatting sqref="I134 L134">
    <cfRule type="expression" priority="171" dxfId="1" stopIfTrue="1">
      <formula>G133=""</formula>
    </cfRule>
    <cfRule type="expression" priority="172" dxfId="1" stopIfTrue="1">
      <formula>G133="いいえ"</formula>
    </cfRule>
    <cfRule type="expression" priority="196" dxfId="8" stopIfTrue="1">
      <formula>I134=""</formula>
    </cfRule>
  </conditionalFormatting>
  <conditionalFormatting sqref="G136:M136">
    <cfRule type="expression" priority="170" dxfId="1">
      <formula>G136=""</formula>
    </cfRule>
  </conditionalFormatting>
  <conditionalFormatting sqref="G141:G150 J141:J150 G152 G154 J152 J154">
    <cfRule type="expression" priority="169" dxfId="0">
      <formula>G141=""</formula>
    </cfRule>
  </conditionalFormatting>
  <conditionalFormatting sqref="I141 L141">
    <cfRule type="expression" priority="166" dxfId="1">
      <formula>G141=""</formula>
    </cfRule>
    <cfRule type="expression" priority="167" dxfId="1">
      <formula>G141="いいえ"</formula>
    </cfRule>
    <cfRule type="expression" priority="168" dxfId="8">
      <formula>I141=""</formula>
    </cfRule>
  </conditionalFormatting>
  <conditionalFormatting sqref="I142 L142">
    <cfRule type="expression" priority="163" dxfId="1">
      <formula>G142="いいえ"</formula>
    </cfRule>
    <cfRule type="expression" priority="164" dxfId="1">
      <formula>G142=""</formula>
    </cfRule>
    <cfRule type="expression" priority="165" dxfId="8">
      <formula>I142=""</formula>
    </cfRule>
  </conditionalFormatting>
  <conditionalFormatting sqref="I143 L143">
    <cfRule type="expression" priority="160" dxfId="1">
      <formula>G142=""</formula>
    </cfRule>
    <cfRule type="expression" priority="161" dxfId="1">
      <formula>G142="いいえ"</formula>
    </cfRule>
    <cfRule type="expression" priority="162" dxfId="0">
      <formula>I143=""</formula>
    </cfRule>
  </conditionalFormatting>
  <conditionalFormatting sqref="M141:N141">
    <cfRule type="expression" priority="157" dxfId="309">
      <formula>$N141&lt;&gt;""</formula>
    </cfRule>
    <cfRule type="expression" priority="158" dxfId="309">
      <formula>$J141="はい"</formula>
    </cfRule>
    <cfRule type="expression" priority="159" dxfId="1">
      <formula>$G141=$J141</formula>
    </cfRule>
  </conditionalFormatting>
  <conditionalFormatting sqref="I144 L144 I146 L146">
    <cfRule type="expression" priority="154" dxfId="1">
      <formula>G144=""</formula>
    </cfRule>
    <cfRule type="expression" priority="155" dxfId="1">
      <formula>G144="いいえ"</formula>
    </cfRule>
    <cfRule type="expression" priority="156" dxfId="8">
      <formula>I144=""</formula>
    </cfRule>
  </conditionalFormatting>
  <conditionalFormatting sqref="I145 L145 I147 L147">
    <cfRule type="expression" priority="151" dxfId="1">
      <formula>G144=""</formula>
    </cfRule>
    <cfRule type="expression" priority="152" dxfId="1">
      <formula>G144="いいえ"</formula>
    </cfRule>
    <cfRule type="expression" priority="153" dxfId="8">
      <formula>I145=""</formula>
    </cfRule>
  </conditionalFormatting>
  <conditionalFormatting sqref="M142:N142">
    <cfRule type="expression" priority="148" dxfId="309">
      <formula>$N142&lt;&gt;""</formula>
    </cfRule>
    <cfRule type="expression" priority="149" dxfId="309">
      <formula>J142="はい"</formula>
    </cfRule>
    <cfRule type="expression" priority="150" dxfId="1">
      <formula>G142=J142</formula>
    </cfRule>
  </conditionalFormatting>
  <conditionalFormatting sqref="M144:N144">
    <cfRule type="expression" priority="143" dxfId="1">
      <formula>$G$21=""</formula>
    </cfRule>
  </conditionalFormatting>
  <conditionalFormatting sqref="M144:N144">
    <cfRule type="expression" priority="144" dxfId="309">
      <formula>$N144&lt;&gt;""</formula>
    </cfRule>
    <cfRule type="expression" priority="145" dxfId="309">
      <formula>J144="はい"</formula>
    </cfRule>
    <cfRule type="expression" priority="146" dxfId="1">
      <formula>G144=J144</formula>
    </cfRule>
  </conditionalFormatting>
  <conditionalFormatting sqref="M146:N146">
    <cfRule type="expression" priority="139" dxfId="1">
      <formula>$G$21=""</formula>
    </cfRule>
  </conditionalFormatting>
  <conditionalFormatting sqref="M146:N146">
    <cfRule type="expression" priority="140" dxfId="309">
      <formula>$N146&lt;&gt;""</formula>
    </cfRule>
    <cfRule type="expression" priority="141" dxfId="309">
      <formula>J146="はい"</formula>
    </cfRule>
    <cfRule type="expression" priority="142" dxfId="1">
      <formula>G146=J146</formula>
    </cfRule>
  </conditionalFormatting>
  <conditionalFormatting sqref="I148:I149 L148:L149">
    <cfRule type="expression" priority="134" dxfId="1">
      <formula>G148=""</formula>
    </cfRule>
    <cfRule type="expression" priority="135" dxfId="1">
      <formula>G148="いいえ"</formula>
    </cfRule>
    <cfRule type="expression" priority="136" dxfId="0">
      <formula>I148=""</formula>
    </cfRule>
  </conditionalFormatting>
  <conditionalFormatting sqref="M148:N149">
    <cfRule type="expression" priority="137" dxfId="309">
      <formula>$J148="はい"</formula>
    </cfRule>
    <cfRule type="expression" priority="138" dxfId="309">
      <formula>$N148&lt;&gt;""</formula>
    </cfRule>
    <cfRule type="expression" priority="147" dxfId="1">
      <formula>$G148=$J148</formula>
    </cfRule>
  </conditionalFormatting>
  <conditionalFormatting sqref="I150 L150 I152 L152">
    <cfRule type="expression" priority="131" dxfId="1">
      <formula>G150=""</formula>
    </cfRule>
    <cfRule type="expression" priority="132" dxfId="1">
      <formula>G150="いいえ"</formula>
    </cfRule>
    <cfRule type="expression" priority="133" dxfId="0">
      <formula>I150=""</formula>
    </cfRule>
  </conditionalFormatting>
  <conditionalFormatting sqref="I151 L151 I153 L153">
    <cfRule type="expression" priority="128" dxfId="1">
      <formula>G150=""</formula>
    </cfRule>
    <cfRule type="expression" priority="129" dxfId="1">
      <formula>G150="いいえ"</formula>
    </cfRule>
    <cfRule type="expression" priority="130" dxfId="8">
      <formula>I151=""</formula>
    </cfRule>
  </conditionalFormatting>
  <conditionalFormatting sqref="M150:N150">
    <cfRule type="expression" priority="123" dxfId="1">
      <formula>$G$21=""</formula>
    </cfRule>
  </conditionalFormatting>
  <conditionalFormatting sqref="M150:N150">
    <cfRule type="expression" priority="124" dxfId="309">
      <formula>$N150&lt;&gt;""</formula>
    </cfRule>
    <cfRule type="expression" priority="125" dxfId="309">
      <formula>J150="はい"</formula>
    </cfRule>
    <cfRule type="expression" priority="126" dxfId="1">
      <formula>G150=J150</formula>
    </cfRule>
  </conditionalFormatting>
  <conditionalFormatting sqref="M152:N152">
    <cfRule type="expression" priority="119" dxfId="1">
      <formula>$G$21=""</formula>
    </cfRule>
  </conditionalFormatting>
  <conditionalFormatting sqref="M152:N152">
    <cfRule type="expression" priority="120" dxfId="309">
      <formula>$N152&lt;&gt;""</formula>
    </cfRule>
    <cfRule type="expression" priority="121" dxfId="309">
      <formula>J152="はい"</formula>
    </cfRule>
    <cfRule type="expression" priority="122" dxfId="1">
      <formula>G152=J152</formula>
    </cfRule>
  </conditionalFormatting>
  <conditionalFormatting sqref="M154:N154">
    <cfRule type="expression" priority="110" dxfId="309">
      <formula>$J154="はい"</formula>
    </cfRule>
    <cfRule type="expression" priority="111" dxfId="309">
      <formula>$N154&lt;&gt;""</formula>
    </cfRule>
    <cfRule type="expression" priority="112" dxfId="1">
      <formula>$G154=$J154</formula>
    </cfRule>
  </conditionalFormatting>
  <conditionalFormatting sqref="I155">
    <cfRule type="expression" priority="107" dxfId="1">
      <formula>G154=""</formula>
    </cfRule>
    <cfRule type="expression" priority="108" dxfId="1">
      <formula>G154="いいえ"</formula>
    </cfRule>
    <cfRule type="expression" priority="109" dxfId="8">
      <formula>I155=""</formula>
    </cfRule>
  </conditionalFormatting>
  <conditionalFormatting sqref="L155">
    <cfRule type="expression" priority="104" dxfId="1">
      <formula>J154=""</formula>
    </cfRule>
    <cfRule type="expression" priority="105" dxfId="1">
      <formula>J154="いいえ"</formula>
    </cfRule>
    <cfRule type="expression" priority="106" dxfId="8">
      <formula>L155=""</formula>
    </cfRule>
  </conditionalFormatting>
  <conditionalFormatting sqref="J156 G156">
    <cfRule type="expression" priority="102" dxfId="0">
      <formula>G156=""</formula>
    </cfRule>
  </conditionalFormatting>
  <conditionalFormatting sqref="I156">
    <cfRule type="expression" priority="98" dxfId="1">
      <formula>G156=""</formula>
    </cfRule>
    <cfRule type="expression" priority="99" dxfId="1">
      <formula>G156="いいえ"</formula>
    </cfRule>
    <cfRule type="expression" priority="100" dxfId="0">
      <formula>I156=""</formula>
    </cfRule>
  </conditionalFormatting>
  <conditionalFormatting sqref="L156">
    <cfRule type="expression" priority="95" dxfId="1">
      <formula>J156=""</formula>
    </cfRule>
    <cfRule type="expression" priority="96" dxfId="1">
      <formula>J156="いいえ"</formula>
    </cfRule>
    <cfRule type="expression" priority="97" dxfId="0">
      <formula>L156=""</formula>
    </cfRule>
  </conditionalFormatting>
  <conditionalFormatting sqref="M156:N156">
    <cfRule type="expression" priority="92" dxfId="309">
      <formula>$J156="はい"</formula>
    </cfRule>
    <cfRule type="expression" priority="93" dxfId="309">
      <formula>$N156&lt;&gt;""</formula>
    </cfRule>
    <cfRule type="expression" priority="94" dxfId="1">
      <formula>$G156=$J156</formula>
    </cfRule>
  </conditionalFormatting>
  <conditionalFormatting sqref="I154">
    <cfRule type="expression" priority="117" dxfId="1">
      <formula>G154=""</formula>
    </cfRule>
    <cfRule type="expression" priority="118" dxfId="1">
      <formula>G154="いいえ"</formula>
    </cfRule>
    <cfRule type="expression" priority="127" dxfId="0">
      <formula>I154=""</formula>
    </cfRule>
  </conditionalFormatting>
  <conditionalFormatting sqref="L154">
    <cfRule type="expression" priority="113" dxfId="1">
      <formula>J154=""</formula>
    </cfRule>
    <cfRule type="expression" priority="114" dxfId="1">
      <formula>J154="いいえ"</formula>
    </cfRule>
    <cfRule type="expression" priority="116" dxfId="0">
      <formula>L154=""</formula>
    </cfRule>
  </conditionalFormatting>
  <conditionalFormatting sqref="I157 L157">
    <cfRule type="expression" priority="90" dxfId="1" stopIfTrue="1">
      <formula>G156=""</formula>
    </cfRule>
    <cfRule type="expression" priority="91" dxfId="1" stopIfTrue="1">
      <formula>G156="いいえ"</formula>
    </cfRule>
    <cfRule type="expression" priority="115" dxfId="8" stopIfTrue="1">
      <formula>I157=""</formula>
    </cfRule>
  </conditionalFormatting>
  <conditionalFormatting sqref="G159:M159">
    <cfRule type="expression" priority="89" dxfId="1">
      <formula>G159=""</formula>
    </cfRule>
  </conditionalFormatting>
  <conditionalFormatting sqref="G164:G173 J164:J173 G175 G177 J175 J177">
    <cfRule type="expression" priority="88" dxfId="0">
      <formula>G164=""</formula>
    </cfRule>
  </conditionalFormatting>
  <conditionalFormatting sqref="I164 L164">
    <cfRule type="expression" priority="85" dxfId="1">
      <formula>G164=""</formula>
    </cfRule>
    <cfRule type="expression" priority="86" dxfId="1">
      <formula>G164="いいえ"</formula>
    </cfRule>
    <cfRule type="expression" priority="87" dxfId="8">
      <formula>I164=""</formula>
    </cfRule>
  </conditionalFormatting>
  <conditionalFormatting sqref="I165 L165">
    <cfRule type="expression" priority="82" dxfId="1">
      <formula>G165="いいえ"</formula>
    </cfRule>
    <cfRule type="expression" priority="83" dxfId="1">
      <formula>G165=""</formula>
    </cfRule>
    <cfRule type="expression" priority="84" dxfId="8">
      <formula>I165=""</formula>
    </cfRule>
  </conditionalFormatting>
  <conditionalFormatting sqref="I166 L166">
    <cfRule type="expression" priority="79" dxfId="1">
      <formula>G165=""</formula>
    </cfRule>
    <cfRule type="expression" priority="80" dxfId="1">
      <formula>G165="いいえ"</formula>
    </cfRule>
    <cfRule type="expression" priority="81" dxfId="0">
      <formula>I166=""</formula>
    </cfRule>
  </conditionalFormatting>
  <conditionalFormatting sqref="M164:N164">
    <cfRule type="expression" priority="76" dxfId="309">
      <formula>$N$164&lt;&gt;""</formula>
    </cfRule>
    <cfRule type="expression" priority="77" dxfId="309">
      <formula>$J164="はい"</formula>
    </cfRule>
    <cfRule type="expression" priority="78" dxfId="1">
      <formula>$G164=$J164</formula>
    </cfRule>
  </conditionalFormatting>
  <conditionalFormatting sqref="I167 L167 I169 L169">
    <cfRule type="expression" priority="73" dxfId="1">
      <formula>G167=""</formula>
    </cfRule>
    <cfRule type="expression" priority="74" dxfId="1">
      <formula>G167="いいえ"</formula>
    </cfRule>
    <cfRule type="expression" priority="75" dxfId="8">
      <formula>I167=""</formula>
    </cfRule>
  </conditionalFormatting>
  <conditionalFormatting sqref="I168 L168 I170 L170">
    <cfRule type="expression" priority="70" dxfId="1">
      <formula>G167=""</formula>
    </cfRule>
    <cfRule type="expression" priority="71" dxfId="1">
      <formula>G167="いいえ"</formula>
    </cfRule>
    <cfRule type="expression" priority="72" dxfId="8">
      <formula>I168=""</formula>
    </cfRule>
  </conditionalFormatting>
  <conditionalFormatting sqref="M165:N165">
    <cfRule type="expression" priority="67" dxfId="309">
      <formula>$N165&lt;&gt;""</formula>
    </cfRule>
    <cfRule type="expression" priority="68" dxfId="309">
      <formula>J165="はい"</formula>
    </cfRule>
    <cfRule type="expression" priority="69" dxfId="1">
      <formula>G165=J165</formula>
    </cfRule>
  </conditionalFormatting>
  <conditionalFormatting sqref="M167:N167">
    <cfRule type="expression" priority="62" dxfId="1">
      <formula>$G$21=""</formula>
    </cfRule>
  </conditionalFormatting>
  <conditionalFormatting sqref="M167:N167">
    <cfRule type="expression" priority="63" dxfId="309">
      <formula>$N167&lt;&gt;""</formula>
    </cfRule>
    <cfRule type="expression" priority="64" dxfId="309">
      <formula>J167="はい"</formula>
    </cfRule>
    <cfRule type="expression" priority="65" dxfId="1">
      <formula>G167=J167</formula>
    </cfRule>
  </conditionalFormatting>
  <conditionalFormatting sqref="M169:N169">
    <cfRule type="expression" priority="58" dxfId="1">
      <formula>$G$21=""</formula>
    </cfRule>
  </conditionalFormatting>
  <conditionalFormatting sqref="M169:N169">
    <cfRule type="expression" priority="59" dxfId="309">
      <formula>$N169&lt;&gt;""</formula>
    </cfRule>
    <cfRule type="expression" priority="60" dxfId="309">
      <formula>J169="はい"</formula>
    </cfRule>
    <cfRule type="expression" priority="61" dxfId="1">
      <formula>G169=J169</formula>
    </cfRule>
  </conditionalFormatting>
  <conditionalFormatting sqref="I171:I172 L171:L172">
    <cfRule type="expression" priority="53" dxfId="1">
      <formula>G171=""</formula>
    </cfRule>
    <cfRule type="expression" priority="54" dxfId="1">
      <formula>G171="いいえ"</formula>
    </cfRule>
    <cfRule type="expression" priority="55" dxfId="0">
      <formula>I171=""</formula>
    </cfRule>
  </conditionalFormatting>
  <conditionalFormatting sqref="M171:N172">
    <cfRule type="expression" priority="56" dxfId="309">
      <formula>$J171="はい"</formula>
    </cfRule>
    <cfRule type="expression" priority="57" dxfId="309">
      <formula>$N171&lt;&gt;""</formula>
    </cfRule>
    <cfRule type="expression" priority="66" dxfId="1">
      <formula>$G171=$J171</formula>
    </cfRule>
  </conditionalFormatting>
  <conditionalFormatting sqref="I173 L173 I175 L175">
    <cfRule type="expression" priority="50" dxfId="1">
      <formula>G173=""</formula>
    </cfRule>
    <cfRule type="expression" priority="51" dxfId="1">
      <formula>G173="いいえ"</formula>
    </cfRule>
    <cfRule type="expression" priority="52" dxfId="0">
      <formula>I173=""</formula>
    </cfRule>
  </conditionalFormatting>
  <conditionalFormatting sqref="I174 L174 I176 L176">
    <cfRule type="expression" priority="47" dxfId="1">
      <formula>G173=""</formula>
    </cfRule>
    <cfRule type="expression" priority="48" dxfId="1">
      <formula>G173="いいえ"</formula>
    </cfRule>
    <cfRule type="expression" priority="49" dxfId="8">
      <formula>I174=""</formula>
    </cfRule>
  </conditionalFormatting>
  <conditionalFormatting sqref="M173:N173">
    <cfRule type="expression" priority="42" dxfId="1">
      <formula>$G$21=""</formula>
    </cfRule>
  </conditionalFormatting>
  <conditionalFormatting sqref="M173:N173">
    <cfRule type="expression" priority="43" dxfId="309">
      <formula>$N173&lt;&gt;""</formula>
    </cfRule>
    <cfRule type="expression" priority="44" dxfId="309">
      <formula>J173="はい"</formula>
    </cfRule>
    <cfRule type="expression" priority="45" dxfId="1">
      <formula>G173=J173</formula>
    </cfRule>
  </conditionalFormatting>
  <conditionalFormatting sqref="M175:N175">
    <cfRule type="expression" priority="38" dxfId="1">
      <formula>$G$21=""</formula>
    </cfRule>
  </conditionalFormatting>
  <conditionalFormatting sqref="M175:N175">
    <cfRule type="expression" priority="39" dxfId="309">
      <formula>$N175&lt;&gt;""</formula>
    </cfRule>
    <cfRule type="expression" priority="40" dxfId="309">
      <formula>J175="はい"</formula>
    </cfRule>
    <cfRule type="expression" priority="41" dxfId="1">
      <formula>G175=J175</formula>
    </cfRule>
  </conditionalFormatting>
  <conditionalFormatting sqref="M177:N177">
    <cfRule type="expression" priority="29" dxfId="309">
      <formula>$J177="はい"</formula>
    </cfRule>
    <cfRule type="expression" priority="30" dxfId="309">
      <formula>$N177&lt;&gt;""</formula>
    </cfRule>
    <cfRule type="expression" priority="31" dxfId="1">
      <formula>$G177=$J177</formula>
    </cfRule>
  </conditionalFormatting>
  <conditionalFormatting sqref="I178">
    <cfRule type="expression" priority="26" dxfId="1">
      <formula>G177=""</formula>
    </cfRule>
    <cfRule type="expression" priority="27" dxfId="1">
      <formula>G177="いいえ"</formula>
    </cfRule>
    <cfRule type="expression" priority="28" dxfId="8">
      <formula>I178=""</formula>
    </cfRule>
  </conditionalFormatting>
  <conditionalFormatting sqref="L178">
    <cfRule type="expression" priority="23" dxfId="1">
      <formula>J177=""</formula>
    </cfRule>
    <cfRule type="expression" priority="24" dxfId="1">
      <formula>J177="いいえ"</formula>
    </cfRule>
    <cfRule type="expression" priority="25" dxfId="8">
      <formula>L178=""</formula>
    </cfRule>
  </conditionalFormatting>
  <conditionalFormatting sqref="J179 G179">
    <cfRule type="expression" priority="21" dxfId="0">
      <formula>G179=""</formula>
    </cfRule>
  </conditionalFormatting>
  <conditionalFormatting sqref="I179">
    <cfRule type="expression" priority="17" dxfId="1">
      <formula>G179=""</formula>
    </cfRule>
    <cfRule type="expression" priority="18" dxfId="1">
      <formula>G179="いいえ"</formula>
    </cfRule>
    <cfRule type="expression" priority="19" dxfId="0">
      <formula>I179=""</formula>
    </cfRule>
  </conditionalFormatting>
  <conditionalFormatting sqref="L179">
    <cfRule type="expression" priority="14" dxfId="1">
      <formula>J179=""</formula>
    </cfRule>
    <cfRule type="expression" priority="15" dxfId="1">
      <formula>J179="いいえ"</formula>
    </cfRule>
    <cfRule type="expression" priority="16" dxfId="0">
      <formula>L179=""</formula>
    </cfRule>
  </conditionalFormatting>
  <conditionalFormatting sqref="M179:N179">
    <cfRule type="expression" priority="11" dxfId="309">
      <formula>$J179="はい"</formula>
    </cfRule>
    <cfRule type="expression" priority="12" dxfId="309">
      <formula>$N179&lt;&gt;""</formula>
    </cfRule>
    <cfRule type="expression" priority="13" dxfId="1">
      <formula>$G179=$J179</formula>
    </cfRule>
  </conditionalFormatting>
  <conditionalFormatting sqref="I177">
    <cfRule type="expression" priority="36" dxfId="1">
      <formula>G177=""</formula>
    </cfRule>
    <cfRule type="expression" priority="37" dxfId="1">
      <formula>G177="いいえ"</formula>
    </cfRule>
    <cfRule type="expression" priority="46" dxfId="0">
      <formula>I177=""</formula>
    </cfRule>
  </conditionalFormatting>
  <conditionalFormatting sqref="L177">
    <cfRule type="expression" priority="32" dxfId="1">
      <formula>J177=""</formula>
    </cfRule>
    <cfRule type="expression" priority="33" dxfId="1">
      <formula>J177="いいえ"</formula>
    </cfRule>
    <cfRule type="expression" priority="35" dxfId="0">
      <formula>L177=""</formula>
    </cfRule>
  </conditionalFormatting>
  <conditionalFormatting sqref="I180 L180">
    <cfRule type="expression" priority="9" dxfId="1" stopIfTrue="1">
      <formula>G179=""</formula>
    </cfRule>
    <cfRule type="expression" priority="10" dxfId="1" stopIfTrue="1">
      <formula>G179="いいえ"</formula>
    </cfRule>
    <cfRule type="expression" priority="34" dxfId="8" stopIfTrue="1">
      <formula>I180=""</formula>
    </cfRule>
  </conditionalFormatting>
  <conditionalFormatting sqref="G49:N65">
    <cfRule type="expression" priority="8" dxfId="1" stopIfTrue="1">
      <formula>$G$44=""</formula>
    </cfRule>
  </conditionalFormatting>
  <conditionalFormatting sqref="G72:N88">
    <cfRule type="expression" priority="7" dxfId="1" stopIfTrue="1">
      <formula>$G$67=""</formula>
    </cfRule>
  </conditionalFormatting>
  <conditionalFormatting sqref="G95:N111">
    <cfRule type="expression" priority="6" dxfId="1" stopIfTrue="1">
      <formula>$G$90=""</formula>
    </cfRule>
  </conditionalFormatting>
  <conditionalFormatting sqref="G118:N134">
    <cfRule type="expression" priority="5" dxfId="1" stopIfTrue="1">
      <formula>$G$113=""</formula>
    </cfRule>
  </conditionalFormatting>
  <conditionalFormatting sqref="G141:N157">
    <cfRule type="expression" priority="4" dxfId="1" stopIfTrue="1">
      <formula>$G$136=""</formula>
    </cfRule>
  </conditionalFormatting>
  <conditionalFormatting sqref="G164:N180">
    <cfRule type="expression" priority="3" dxfId="1" stopIfTrue="1">
      <formula>$G$159=""</formula>
    </cfRule>
  </conditionalFormatting>
  <conditionalFormatting sqref="M7">
    <cfRule type="expression" priority="2" dxfId="0">
      <formula>M7=""</formula>
    </cfRule>
  </conditionalFormatting>
  <conditionalFormatting sqref="G12:M18">
    <cfRule type="expression" priority="1" dxfId="29"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A1">
      <selection activeCell="O2" sqref="O2"/>
    </sheetView>
  </sheetViews>
  <sheetFormatPr defaultColWidth="8.8515625" defaultRowHeight="15"/>
  <cols>
    <col min="1" max="1" width="2.00390625" style="103" customWidth="1"/>
    <col min="2" max="2" width="2.140625" style="103" customWidth="1"/>
    <col min="3" max="3" width="29.421875" style="107" customWidth="1"/>
    <col min="4" max="4" width="45.28125" style="107" customWidth="1"/>
    <col min="5" max="5" width="16.00390625" style="107" customWidth="1"/>
    <col min="6" max="6" width="16.00390625" style="103" customWidth="1"/>
    <col min="7" max="10" width="10.140625" style="103" customWidth="1"/>
    <col min="11" max="11" width="32.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59" t="s">
        <v>193</v>
      </c>
      <c r="G1" s="559"/>
      <c r="H1" s="559"/>
      <c r="I1" s="559"/>
      <c r="J1" s="559"/>
      <c r="K1" s="559"/>
      <c r="L1" s="559"/>
      <c r="M1" s="101"/>
      <c r="N1" s="101"/>
      <c r="O1" s="101"/>
      <c r="P1" s="101"/>
      <c r="Q1" s="102" t="s">
        <v>243</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175</v>
      </c>
      <c r="D3" s="561"/>
      <c r="E3" s="561"/>
      <c r="F3" s="561"/>
      <c r="G3" s="561"/>
      <c r="H3" s="561"/>
      <c r="I3" s="561"/>
      <c r="J3" s="561"/>
      <c r="K3" s="561"/>
      <c r="L3" s="561"/>
      <c r="M3" s="561"/>
      <c r="N3" s="561"/>
      <c r="O3" s="561"/>
      <c r="P3" s="561"/>
      <c r="Q3" s="561"/>
      <c r="R3" s="108"/>
    </row>
    <row r="4" spans="3:17" ht="24.75" customHeight="1">
      <c r="C4" s="561"/>
      <c r="D4" s="561"/>
      <c r="E4" s="561"/>
      <c r="F4" s="561"/>
      <c r="G4" s="561"/>
      <c r="H4" s="561"/>
      <c r="I4" s="561"/>
      <c r="J4" s="561"/>
      <c r="K4" s="561"/>
      <c r="L4" s="561"/>
      <c r="M4" s="561"/>
      <c r="N4" s="561"/>
      <c r="O4" s="561"/>
      <c r="P4" s="561"/>
      <c r="Q4" s="561"/>
    </row>
    <row r="5" spans="3:17" ht="35.25" customHeight="1">
      <c r="C5" s="568" t="s">
        <v>154</v>
      </c>
      <c r="D5" s="566">
        <f>IF('様式A'!B10="","",'様式A'!B10)</f>
      </c>
      <c r="E5" s="567"/>
      <c r="F5" s="567"/>
      <c r="G5" s="567"/>
      <c r="H5" s="567"/>
      <c r="K5" s="106"/>
      <c r="L5" s="106"/>
      <c r="M5" s="562" t="s">
        <v>70</v>
      </c>
      <c r="N5" s="555"/>
      <c r="O5" s="563"/>
      <c r="P5" s="564"/>
      <c r="Q5" s="565"/>
    </row>
    <row r="6" spans="3:17" ht="35.25" customHeight="1">
      <c r="C6" s="328"/>
      <c r="D6" s="450"/>
      <c r="E6" s="450"/>
      <c r="F6" s="450"/>
      <c r="G6" s="450"/>
      <c r="H6" s="450"/>
      <c r="K6" s="110"/>
      <c r="L6" s="111"/>
      <c r="M6" s="562" t="s">
        <v>221</v>
      </c>
      <c r="N6" s="555"/>
      <c r="O6" s="556"/>
      <c r="P6" s="557"/>
      <c r="Q6" s="558"/>
    </row>
    <row r="7" spans="3:17" ht="50.25" customHeight="1">
      <c r="C7" s="109" t="s">
        <v>176</v>
      </c>
      <c r="D7" s="553">
        <f>IF('様式C_研究責任医師'!M7="","",'様式C_研究責任医師'!M7)</f>
      </c>
      <c r="E7" s="514"/>
      <c r="F7" s="112"/>
      <c r="G7" s="113"/>
      <c r="H7" s="113"/>
      <c r="K7" s="110"/>
      <c r="L7" s="111"/>
      <c r="M7" s="554" t="s">
        <v>222</v>
      </c>
      <c r="N7" s="555"/>
      <c r="O7" s="556"/>
      <c r="P7" s="557"/>
      <c r="Q7" s="558"/>
    </row>
    <row r="8" spans="3:17" ht="36.75" customHeight="1">
      <c r="C8" s="109" t="s">
        <v>99</v>
      </c>
      <c r="G8" s="113"/>
      <c r="H8" s="113"/>
      <c r="K8" s="114"/>
      <c r="L8" s="114"/>
      <c r="M8" s="161"/>
      <c r="N8" s="162"/>
      <c r="O8" s="111"/>
      <c r="P8" s="163"/>
      <c r="Q8" s="163"/>
    </row>
    <row r="9" spans="3:17" ht="36.75" customHeight="1">
      <c r="C9" s="115" t="s">
        <v>100</v>
      </c>
      <c r="D9" s="542">
        <f>IF('様式C_研究責任医師'!M5="","",'様式C_研究責任医師'!M5)</f>
      </c>
      <c r="E9" s="543"/>
      <c r="G9" s="113"/>
      <c r="H9" s="113"/>
      <c r="K9" s="114"/>
      <c r="L9" s="114"/>
      <c r="M9" s="161"/>
      <c r="N9" s="162"/>
      <c r="O9" s="111"/>
      <c r="P9" s="163"/>
      <c r="Q9" s="163"/>
    </row>
    <row r="10" spans="3:17" ht="34.5" customHeight="1">
      <c r="C10" s="115" t="s">
        <v>101</v>
      </c>
      <c r="D10" s="542">
        <f>IF('様式C_研究責任医師'!M6="","",'様式C_研究責任医師'!M6)</f>
      </c>
      <c r="E10" s="543"/>
      <c r="F10" s="112"/>
      <c r="G10" s="116"/>
      <c r="H10" s="212"/>
      <c r="I10" s="116"/>
      <c r="J10" s="212"/>
      <c r="K10" s="110"/>
      <c r="L10" s="114"/>
      <c r="M10" s="114"/>
      <c r="N10" s="117"/>
      <c r="O10" s="117"/>
      <c r="P10" s="117"/>
      <c r="Q10" s="117"/>
    </row>
    <row r="11" spans="3:17" ht="34.5" customHeight="1">
      <c r="C11" s="115" t="s">
        <v>102</v>
      </c>
      <c r="D11" s="542">
        <f>D7</f>
      </c>
      <c r="E11" s="543"/>
      <c r="F11" s="112"/>
      <c r="G11" s="116"/>
      <c r="H11" s="212"/>
      <c r="I11" s="116"/>
      <c r="J11" s="212"/>
      <c r="K11" s="110"/>
      <c r="L11" s="114"/>
      <c r="M11" s="114"/>
      <c r="N11" s="118" t="s">
        <v>103</v>
      </c>
      <c r="O11" s="117"/>
      <c r="P11" s="117"/>
      <c r="Q11" s="117"/>
    </row>
    <row r="12" spans="3:18" ht="31.5" customHeight="1">
      <c r="C12" s="119"/>
      <c r="D12" s="119"/>
      <c r="E12" s="120"/>
      <c r="F12" s="112"/>
      <c r="G12" s="212"/>
      <c r="H12" s="212"/>
      <c r="I12" s="212"/>
      <c r="J12" s="212"/>
      <c r="K12" s="121"/>
      <c r="L12" s="122"/>
      <c r="M12" s="114"/>
      <c r="N12" s="544">
        <f>IF('様式C_研究責任医師'!M10="","",'様式C_研究責任医師'!M10)</f>
      </c>
      <c r="O12" s="545"/>
      <c r="P12" s="545"/>
      <c r="Q12" s="546"/>
      <c r="R12" s="123"/>
    </row>
    <row r="13" spans="3:17" ht="25.5" customHeight="1">
      <c r="C13" s="124" t="s">
        <v>18</v>
      </c>
      <c r="D13" s="124" t="s">
        <v>19</v>
      </c>
      <c r="F13" s="471" t="s">
        <v>18</v>
      </c>
      <c r="G13" s="420"/>
      <c r="H13" s="299"/>
      <c r="I13" s="471" t="s">
        <v>19</v>
      </c>
      <c r="J13" s="420"/>
      <c r="K13" s="299"/>
      <c r="M13" s="114"/>
      <c r="N13" s="547"/>
      <c r="O13" s="548"/>
      <c r="P13" s="548"/>
      <c r="Q13" s="549"/>
    </row>
    <row r="14" spans="3:17" ht="25.5" customHeight="1">
      <c r="C14" s="126">
        <f>IF('様式C_研究責任医師'!C10="","",'様式C_研究責任医師'!C10)</f>
      </c>
      <c r="D14" s="126">
        <f>IF('様式C_研究責任医師'!D10="","",'様式C_研究責任医師'!D10)</f>
      </c>
      <c r="F14" s="470">
        <f>IF('様式C_研究責任医師'!F10="","",'様式C_研究責任医師'!F10)</f>
      </c>
      <c r="G14" s="420"/>
      <c r="H14" s="299"/>
      <c r="I14" s="470">
        <f>IF('様式C_研究責任医師'!H10="","",'様式C_研究責任医師'!H10)</f>
      </c>
      <c r="J14" s="420"/>
      <c r="K14" s="299"/>
      <c r="M14" s="114"/>
      <c r="N14" s="547"/>
      <c r="O14" s="548"/>
      <c r="P14" s="548"/>
      <c r="Q14" s="549"/>
    </row>
    <row r="15" spans="3:17" ht="25.5" customHeight="1">
      <c r="C15" s="126">
        <f>IF('様式C_研究責任医師'!C11="","",'様式C_研究責任医師'!C11)</f>
      </c>
      <c r="D15" s="126">
        <f>IF('様式C_研究責任医師'!D11="","",'様式C_研究責任医師'!D11)</f>
      </c>
      <c r="F15" s="470">
        <f>IF('様式C_研究責任医師'!F11="","",'様式C_研究責任医師'!F11)</f>
      </c>
      <c r="G15" s="420"/>
      <c r="H15" s="299"/>
      <c r="I15" s="470">
        <f>IF('様式C_研究責任医師'!H11="","",'様式C_研究責任医師'!H11)</f>
      </c>
      <c r="J15" s="420"/>
      <c r="K15" s="299"/>
      <c r="M15" s="114"/>
      <c r="N15" s="550"/>
      <c r="O15" s="551"/>
      <c r="P15" s="551"/>
      <c r="Q15" s="552"/>
    </row>
    <row r="16" spans="3:17" ht="25.5" customHeight="1">
      <c r="C16" s="126">
        <f>IF('様式C_研究責任医師'!C12="","",'様式C_研究責任医師'!C12)</f>
      </c>
      <c r="D16" s="126">
        <f>IF('様式C_研究責任医師'!D12="","",'様式C_研究責任医師'!D12)</f>
      </c>
      <c r="F16" s="470">
        <f>IF('様式C_研究責任医師'!F12="","",'様式C_研究責任医師'!F12)</f>
      </c>
      <c r="G16" s="420"/>
      <c r="H16" s="299"/>
      <c r="I16" s="470">
        <f>IF('様式C_研究責任医師'!H12="","",'様式C_研究責任医師'!H12)</f>
      </c>
      <c r="J16" s="420"/>
      <c r="K16" s="299"/>
      <c r="M16" s="122"/>
      <c r="N16" s="118" t="s">
        <v>104</v>
      </c>
      <c r="O16" s="112"/>
      <c r="P16" s="530" t="s">
        <v>105</v>
      </c>
      <c r="Q16" s="531"/>
    </row>
    <row r="17" spans="3:17" ht="25.5" customHeight="1">
      <c r="C17" s="126">
        <f>IF('様式C_研究責任医師'!C13="","",'様式C_研究責任医師'!C13)</f>
      </c>
      <c r="D17" s="126">
        <f>IF('様式C_研究責任医師'!D13="","",'様式C_研究責任医師'!D13)</f>
      </c>
      <c r="F17" s="470">
        <f>IF('様式C_研究責任医師'!F13="","",'様式C_研究責任医師'!F13)</f>
      </c>
      <c r="G17" s="420"/>
      <c r="H17" s="299"/>
      <c r="I17" s="470">
        <f>IF('様式C_研究責任医師'!H13="","",'様式C_研究責任医師'!H13)</f>
      </c>
      <c r="J17" s="420"/>
      <c r="K17" s="299"/>
      <c r="M17" s="122"/>
      <c r="N17" s="128"/>
      <c r="O17" s="112"/>
      <c r="P17" s="532"/>
      <c r="Q17" s="532"/>
    </row>
    <row r="18" spans="3:17" ht="25.5" customHeight="1">
      <c r="C18" s="126">
        <f>IF('様式C_研究責任医師'!C14="","",'様式C_研究責任医師'!C14)</f>
      </c>
      <c r="D18" s="126">
        <f>IF('様式C_研究責任医師'!D14="","",'様式C_研究責任医師'!D14)</f>
      </c>
      <c r="F18" s="470">
        <f>IF('様式C_研究責任医師'!F14="","",'様式C_研究責任医師'!F14)</f>
      </c>
      <c r="G18" s="420"/>
      <c r="H18" s="299"/>
      <c r="I18" s="470">
        <f>IF('様式C_研究責任医師'!H14="","",'様式C_研究責任医師'!H14)</f>
      </c>
      <c r="J18" s="420"/>
      <c r="K18" s="299"/>
      <c r="M18" s="122"/>
      <c r="N18" s="533"/>
      <c r="O18" s="534"/>
      <c r="P18" s="534"/>
      <c r="Q18" s="535"/>
    </row>
    <row r="19" spans="3:17" ht="25.5" customHeight="1">
      <c r="C19" s="126">
        <f>IF('様式C_研究責任医師'!C15="","",'様式C_研究責任医師'!C15)</f>
      </c>
      <c r="D19" s="126">
        <f>IF('様式C_研究責任医師'!D15="","",'様式C_研究責任医師'!D15)</f>
      </c>
      <c r="F19" s="470">
        <f>IF('様式C_研究責任医師'!F15="","",'様式C_研究責任医師'!F15)</f>
      </c>
      <c r="G19" s="420"/>
      <c r="H19" s="299"/>
      <c r="I19" s="470">
        <f>IF('様式C_研究責任医師'!H15="","",'様式C_研究責任医師'!H15)</f>
      </c>
      <c r="J19" s="420"/>
      <c r="K19" s="299"/>
      <c r="M19" s="122"/>
      <c r="N19" s="536"/>
      <c r="O19" s="537"/>
      <c r="P19" s="537"/>
      <c r="Q19" s="538"/>
    </row>
    <row r="20" spans="3:17" ht="25.5" customHeight="1">
      <c r="C20" s="126">
        <f>IF('様式C_研究責任医師'!C16="","",'様式C_研究責任医師'!C16)</f>
      </c>
      <c r="D20" s="126">
        <f>IF('様式C_研究責任医師'!D16="","",'様式C_研究責任医師'!D16)</f>
      </c>
      <c r="F20" s="470">
        <f>IF('様式C_研究責任医師'!F16="","",'様式C_研究責任医師'!F16)</f>
      </c>
      <c r="G20" s="420"/>
      <c r="H20" s="299"/>
      <c r="I20" s="470">
        <f>IF('様式C_研究責任医師'!H16="","",'様式C_研究責任医師'!H16)</f>
      </c>
      <c r="J20" s="420"/>
      <c r="K20" s="299"/>
      <c r="M20" s="122"/>
      <c r="N20" s="536"/>
      <c r="O20" s="537"/>
      <c r="P20" s="537"/>
      <c r="Q20" s="538"/>
    </row>
    <row r="21" spans="3:17" ht="25.5" customHeight="1">
      <c r="C21" s="126">
        <f>IF('様式C_研究責任医師'!C17="","",'様式C_研究責任医師'!C17)</f>
      </c>
      <c r="D21" s="126">
        <f>IF('様式C_研究責任医師'!D17="","",'様式C_研究責任医師'!D17)</f>
      </c>
      <c r="F21" s="470">
        <f>IF('様式C_研究責任医師'!F17="","",'様式C_研究責任医師'!F17)</f>
      </c>
      <c r="G21" s="420"/>
      <c r="H21" s="299"/>
      <c r="I21" s="470">
        <f>IF('様式C_研究責任医師'!H17="","",'様式C_研究責任医師'!H17)</f>
      </c>
      <c r="J21" s="420"/>
      <c r="K21" s="299"/>
      <c r="M21" s="122"/>
      <c r="N21" s="536"/>
      <c r="O21" s="537"/>
      <c r="P21" s="537"/>
      <c r="Q21" s="538"/>
    </row>
    <row r="22" spans="3:18" ht="33" customHeight="1">
      <c r="C22" s="129"/>
      <c r="D22" s="129"/>
      <c r="E22" s="129"/>
      <c r="F22" s="130"/>
      <c r="G22" s="127"/>
      <c r="H22" s="218"/>
      <c r="I22" s="131"/>
      <c r="J22" s="131"/>
      <c r="K22" s="131"/>
      <c r="L22" s="131"/>
      <c r="M22" s="131"/>
      <c r="N22" s="539"/>
      <c r="O22" s="540"/>
      <c r="P22" s="540"/>
      <c r="Q22" s="541"/>
      <c r="R22" s="123"/>
    </row>
    <row r="23" spans="3:18" ht="27.75" customHeight="1">
      <c r="C23" s="132" t="s">
        <v>119</v>
      </c>
      <c r="D23" s="133"/>
      <c r="E23" s="134"/>
      <c r="F23" s="135"/>
      <c r="G23" s="135"/>
      <c r="H23" s="135"/>
      <c r="I23" s="135"/>
      <c r="J23" s="135"/>
      <c r="K23" s="135"/>
      <c r="L23" s="136"/>
      <c r="M23" s="136"/>
      <c r="N23" s="136"/>
      <c r="O23" s="136"/>
      <c r="P23" s="136"/>
      <c r="Q23" s="136"/>
      <c r="R23" s="137"/>
    </row>
    <row r="24" spans="3:17" ht="29.25" customHeight="1">
      <c r="C24" s="337" t="s">
        <v>223</v>
      </c>
      <c r="D24" s="394"/>
      <c r="E24" s="395"/>
      <c r="F24" s="159" t="s">
        <v>63</v>
      </c>
      <c r="G24" s="482">
        <f>IF('様式C_研究責任医師'!G19="","",'様式C_研究責任医師'!G19)</f>
      </c>
      <c r="H24" s="483"/>
      <c r="I24" s="483"/>
      <c r="J24" s="483"/>
      <c r="K24" s="325"/>
      <c r="L24" s="480">
        <f>IF('様式C_研究責任医師'!J19="","",'様式C_研究責任医師'!J19)</f>
      </c>
      <c r="M24" s="481"/>
      <c r="N24" s="481"/>
      <c r="O24" s="481"/>
      <c r="P24" s="481"/>
      <c r="Q24" s="325"/>
    </row>
    <row r="25" spans="3:17" ht="29.25" customHeight="1">
      <c r="C25" s="396"/>
      <c r="D25" s="397"/>
      <c r="E25" s="398"/>
      <c r="F25" s="160" t="s">
        <v>106</v>
      </c>
      <c r="G25" s="482">
        <f>IF('様式C_研究責任医師'!G20="","",'様式C_研究責任医師'!G20)</f>
      </c>
      <c r="H25" s="483"/>
      <c r="I25" s="483"/>
      <c r="J25" s="483"/>
      <c r="K25" s="325"/>
      <c r="L25" s="480">
        <f>IF('様式C_研究責任医師'!J20="","",'様式C_研究責任医師'!J20)</f>
      </c>
      <c r="M25" s="481"/>
      <c r="N25" s="481"/>
      <c r="O25" s="481"/>
      <c r="P25" s="481"/>
      <c r="Q25" s="325"/>
    </row>
    <row r="26" spans="3:17" ht="29.25" customHeight="1">
      <c r="C26" s="396"/>
      <c r="D26" s="397"/>
      <c r="E26" s="398"/>
      <c r="F26" s="160" t="s">
        <v>107</v>
      </c>
      <c r="G26" s="482">
        <f>IF('様式C_研究責任医師'!G21="","",'様式C_研究責任医師'!G21)</f>
      </c>
      <c r="H26" s="483"/>
      <c r="I26" s="483"/>
      <c r="J26" s="483"/>
      <c r="K26" s="325"/>
      <c r="L26" s="480">
        <f>IF('様式C_研究責任医師'!J21="","",'様式C_研究責任医師'!J21)</f>
      </c>
      <c r="M26" s="481"/>
      <c r="N26" s="481"/>
      <c r="O26" s="481"/>
      <c r="P26" s="481"/>
      <c r="Q26" s="325"/>
    </row>
    <row r="27" spans="3:17" ht="29.25" customHeight="1">
      <c r="C27" s="396"/>
      <c r="D27" s="397"/>
      <c r="E27" s="398"/>
      <c r="F27" s="160" t="s">
        <v>108</v>
      </c>
      <c r="G27" s="482">
        <f>IF('様式C_研究責任医師'!G22="","",'様式C_研究責任医師'!G22)</f>
      </c>
      <c r="H27" s="483"/>
      <c r="I27" s="483"/>
      <c r="J27" s="483"/>
      <c r="K27" s="325"/>
      <c r="L27" s="480">
        <f>IF('様式C_研究責任医師'!J22="","",'様式C_研究責任医師'!J22)</f>
      </c>
      <c r="M27" s="481"/>
      <c r="N27" s="481"/>
      <c r="O27" s="481"/>
      <c r="P27" s="481"/>
      <c r="Q27" s="325"/>
    </row>
    <row r="28" spans="3:17" ht="29.25" customHeight="1">
      <c r="C28" s="396"/>
      <c r="D28" s="397"/>
      <c r="E28" s="398"/>
      <c r="F28" s="160" t="s">
        <v>109</v>
      </c>
      <c r="G28" s="482">
        <f>IF('様式C_研究責任医師'!G23="","",'様式C_研究責任医師'!G23)</f>
      </c>
      <c r="H28" s="483"/>
      <c r="I28" s="483"/>
      <c r="J28" s="483"/>
      <c r="K28" s="325"/>
      <c r="L28" s="480">
        <f>IF('様式C_研究責任医師'!J23="","",'様式C_研究責任医師'!J23)</f>
      </c>
      <c r="M28" s="481"/>
      <c r="N28" s="481"/>
      <c r="O28" s="481"/>
      <c r="P28" s="481"/>
      <c r="Q28" s="325"/>
    </row>
    <row r="29" spans="3:17" ht="29.25" customHeight="1">
      <c r="C29" s="396"/>
      <c r="D29" s="397"/>
      <c r="E29" s="398"/>
      <c r="F29" s="159" t="s">
        <v>117</v>
      </c>
      <c r="G29" s="482">
        <f>IF('様式C_研究責任医師'!G24="","",'様式C_研究責任医師'!G24)</f>
      </c>
      <c r="H29" s="483"/>
      <c r="I29" s="483"/>
      <c r="J29" s="483"/>
      <c r="K29" s="325"/>
      <c r="L29" s="480">
        <f>IF('様式C_研究責任医師'!J24="","",'様式C_研究責任医師'!J24)</f>
      </c>
      <c r="M29" s="481"/>
      <c r="N29" s="481"/>
      <c r="O29" s="481"/>
      <c r="P29" s="481"/>
      <c r="Q29" s="325"/>
    </row>
    <row r="30" spans="3:17" ht="29.25" customHeight="1">
      <c r="C30" s="399"/>
      <c r="D30" s="400"/>
      <c r="E30" s="401"/>
      <c r="F30" s="160" t="s">
        <v>118</v>
      </c>
      <c r="G30" s="482">
        <f>IF('様式C_研究責任医師'!G25="","",'様式C_研究責任医師'!G25)</f>
      </c>
      <c r="H30" s="483"/>
      <c r="I30" s="483"/>
      <c r="J30" s="483"/>
      <c r="K30" s="325"/>
      <c r="L30" s="480">
        <f>IF('様式C_研究責任医師'!J25="","",'様式C_研究責任医師'!J25)</f>
      </c>
      <c r="M30" s="481"/>
      <c r="N30" s="481"/>
      <c r="O30" s="481"/>
      <c r="P30" s="481"/>
      <c r="Q30" s="325"/>
    </row>
    <row r="31" spans="3:18" ht="12.75" customHeight="1">
      <c r="C31" s="138"/>
      <c r="D31" s="138"/>
      <c r="E31" s="138"/>
      <c r="F31" s="139"/>
      <c r="G31" s="254"/>
      <c r="H31" s="254"/>
      <c r="I31" s="254"/>
      <c r="J31" s="254"/>
      <c r="K31" s="254"/>
      <c r="L31" s="254"/>
      <c r="M31" s="254"/>
      <c r="N31" s="254"/>
      <c r="O31" s="254"/>
      <c r="P31" s="254"/>
      <c r="Q31" s="254"/>
      <c r="R31" s="139"/>
    </row>
    <row r="32" spans="3:10" ht="44.25" customHeight="1">
      <c r="C32" s="528" t="s">
        <v>77</v>
      </c>
      <c r="D32" s="528"/>
      <c r="E32" s="529"/>
      <c r="F32" s="135"/>
      <c r="G32" s="140"/>
      <c r="H32" s="140"/>
      <c r="I32" s="140"/>
      <c r="J32" s="140"/>
    </row>
    <row r="33" spans="5:17" ht="31.5" customHeight="1">
      <c r="E33" s="141" t="s">
        <v>168</v>
      </c>
      <c r="F33" s="142" t="s">
        <v>110</v>
      </c>
      <c r="G33" s="472">
        <f>IF(G24="","",G24)</f>
      </c>
      <c r="H33" s="473"/>
      <c r="I33" s="474"/>
      <c r="J33" s="474"/>
      <c r="K33" s="474"/>
      <c r="L33" s="474"/>
      <c r="M33" s="474"/>
      <c r="N33" s="474"/>
      <c r="O33" s="474"/>
      <c r="P33" s="474"/>
      <c r="Q33" s="475"/>
    </row>
    <row r="34" spans="5:10" ht="19.5" customHeight="1">
      <c r="E34" s="143"/>
      <c r="F34" s="140"/>
      <c r="G34" s="140"/>
      <c r="H34" s="140"/>
      <c r="I34" s="140"/>
      <c r="J34" s="140"/>
    </row>
    <row r="35" spans="3:17" ht="21" customHeight="1">
      <c r="C35" s="503" t="s">
        <v>62</v>
      </c>
      <c r="D35" s="504"/>
      <c r="E35" s="504"/>
      <c r="F35" s="505"/>
      <c r="G35" s="477" t="s">
        <v>61</v>
      </c>
      <c r="H35" s="315"/>
      <c r="I35" s="477" t="s">
        <v>79</v>
      </c>
      <c r="J35" s="315"/>
      <c r="K35" s="484" t="s">
        <v>111</v>
      </c>
      <c r="L35" s="485"/>
      <c r="M35" s="485"/>
      <c r="N35" s="486"/>
      <c r="O35" s="476" t="s">
        <v>112</v>
      </c>
      <c r="P35" s="476" t="s">
        <v>113</v>
      </c>
      <c r="Q35" s="476" t="s">
        <v>114</v>
      </c>
    </row>
    <row r="36" spans="3:17" ht="21" customHeight="1">
      <c r="C36" s="506"/>
      <c r="D36" s="507"/>
      <c r="E36" s="507"/>
      <c r="F36" s="508"/>
      <c r="G36" s="494" t="s">
        <v>23</v>
      </c>
      <c r="H36" s="476" t="s">
        <v>194</v>
      </c>
      <c r="I36" s="494" t="s">
        <v>23</v>
      </c>
      <c r="J36" s="476" t="s">
        <v>194</v>
      </c>
      <c r="K36" s="487"/>
      <c r="L36" s="488"/>
      <c r="M36" s="488"/>
      <c r="N36" s="489"/>
      <c r="O36" s="493"/>
      <c r="P36" s="495"/>
      <c r="Q36" s="495"/>
    </row>
    <row r="37" spans="3:17" ht="36.75" customHeight="1">
      <c r="C37" s="509"/>
      <c r="D37" s="510"/>
      <c r="E37" s="510"/>
      <c r="F37" s="511"/>
      <c r="G37" s="477"/>
      <c r="H37" s="304"/>
      <c r="I37" s="477"/>
      <c r="J37" s="304"/>
      <c r="K37" s="490"/>
      <c r="L37" s="491"/>
      <c r="M37" s="491"/>
      <c r="N37" s="492"/>
      <c r="O37" s="494"/>
      <c r="P37" s="496"/>
      <c r="Q37" s="496"/>
    </row>
    <row r="38" spans="3:17" ht="67.5" customHeight="1">
      <c r="C38" s="376" t="s">
        <v>177</v>
      </c>
      <c r="D38" s="420"/>
      <c r="E38" s="299"/>
      <c r="F38" s="56" t="s">
        <v>52</v>
      </c>
      <c r="G38" s="226">
        <f>IF('様式C_研究責任医師'!G33="","",'様式C_研究責任医師'!G33)</f>
      </c>
      <c r="H38" s="226"/>
      <c r="I38" s="226">
        <f>IF('様式C_研究責任医師'!J33="","",'様式C_研究責任医師'!J33)</f>
      </c>
      <c r="J38" s="227"/>
      <c r="K38" s="522">
        <f>IF('様式C_研究責任医師'!M33="","",'様式C_研究責任医師'!M33)</f>
      </c>
      <c r="L38" s="523">
        <f>IF('様式C_研究責任医師'!J33="","",'様式C_研究責任医師'!J33)</f>
      </c>
      <c r="M38" s="524" t="str">
        <f>IF('様式C_研究責任医師'!K33="","",'様式C_研究責任医師'!K33)</f>
        <v>受入金額(円)</v>
      </c>
      <c r="N38" s="228">
        <f>IF('様式C_研究責任医師'!N33="","",'様式C_研究責任医師'!N33)</f>
      </c>
      <c r="O38" s="151"/>
      <c r="P38" s="151"/>
      <c r="Q38" s="144"/>
    </row>
    <row r="39" spans="3:17" ht="97.5" customHeight="1">
      <c r="C39" s="497" t="s">
        <v>178</v>
      </c>
      <c r="D39" s="498"/>
      <c r="E39" s="512"/>
      <c r="F39" s="145" t="s">
        <v>52</v>
      </c>
      <c r="G39" s="222">
        <f>IF('様式C_研究責任医師'!G34="","",'様式C_研究責任医師'!G34)</f>
      </c>
      <c r="H39" s="222" t="str">
        <f>IF('様式C_研究責任医師'!I35="有","給与あり",IF('様式C_研究責任医師'!I35="無","給与なし","-"))</f>
        <v>-</v>
      </c>
      <c r="I39" s="222">
        <f>IF('様式C_研究責任医師'!J34="","",'様式C_研究責任医師'!J34)</f>
      </c>
      <c r="J39" s="223" t="str">
        <f>IF('様式C_研究責任医師'!L35="有","給与あり",IF('様式C_研究責任医師'!L35="無","給与なし","-"))</f>
        <v>-</v>
      </c>
      <c r="K39" s="478">
        <f>IF('様式C_研究責任医師'!M34="","",'様式C_研究責任医師'!M34)</f>
      </c>
      <c r="L39" s="479">
        <f>IF('様式C_研究責任医師'!J34="","",'様式C_研究責任医師'!J34)</f>
      </c>
      <c r="M39" s="325" t="str">
        <f>IF('様式C_研究責任医師'!K34="","",'様式C_研究責任医師'!K34)</f>
        <v>期間</v>
      </c>
      <c r="N39" s="229">
        <f>IF('様式C_研究責任医師'!N34="","",'様式C_研究責任医師'!N34)</f>
      </c>
      <c r="O39" s="240"/>
      <c r="P39" s="240"/>
      <c r="Q39" s="147"/>
    </row>
    <row r="40" spans="3:17" ht="97.5" customHeight="1">
      <c r="C40" s="497" t="s">
        <v>171</v>
      </c>
      <c r="D40" s="498"/>
      <c r="E40" s="512"/>
      <c r="F40" s="145" t="s">
        <v>52</v>
      </c>
      <c r="G40" s="222">
        <f>IF('様式C_研究責任医師'!G36="","",'様式C_研究責任医師'!G36)</f>
      </c>
      <c r="H40" s="222" t="str">
        <f>IF('様式C_研究責任医師'!I37&gt;=2500000,"250万円以上の利益あり","-")</f>
        <v>-</v>
      </c>
      <c r="I40" s="222">
        <f>IF('様式C_研究責任医師'!J36="","",'様式C_研究責任医師'!J36)</f>
      </c>
      <c r="J40" s="223" t="str">
        <f>IF('様式C_研究責任医師'!L37&gt;=2500000,"250万円以上の利益あり","-")</f>
        <v>-</v>
      </c>
      <c r="K40" s="478">
        <f>IF('様式C_研究責任医師'!M36="","",'様式C_研究責任医師'!M36)</f>
      </c>
      <c r="L40" s="479">
        <f>IF('様式C_研究責任医師'!J36="","",'様式C_研究責任医師'!J36)</f>
      </c>
      <c r="M40" s="325" t="str">
        <f>IF('様式C_研究責任医師'!K36="","",'様式C_研究責任医師'!K36)</f>
        <v>経済的利益の内容(複数ある場合はすべて記載)</v>
      </c>
      <c r="N40" s="229">
        <f>IF('様式C_研究責任医師'!N36="","",'様式C_研究責任医師'!N36)</f>
      </c>
      <c r="O40" s="240"/>
      <c r="P40" s="240"/>
      <c r="Q40" s="147"/>
    </row>
    <row r="41" spans="3:17" ht="97.5" customHeight="1">
      <c r="C41" s="525"/>
      <c r="D41" s="526"/>
      <c r="E41" s="527"/>
      <c r="F41" s="148" t="s">
        <v>115</v>
      </c>
      <c r="G41" s="222">
        <f>IF('様式C_研究責任医師'!G38="","",'様式C_研究責任医師'!G38)</f>
      </c>
      <c r="H41" s="224" t="str">
        <f>IF('様式C_研究責任医師'!I39&gt;=2500000,"250万円以上の利益あり","-")</f>
        <v>-</v>
      </c>
      <c r="I41" s="224">
        <f>IF('様式C_研究責任医師'!J38="","",'様式C_研究責任医師'!J38)</f>
      </c>
      <c r="J41" s="225" t="str">
        <f>IF('様式C_研究責任医師'!L39&gt;=2500000,"250万円以上の利益あり","-")</f>
        <v>-</v>
      </c>
      <c r="K41" s="478">
        <f>IF('様式C_研究責任医師'!M38="","",'様式C_研究責任医師'!M38)</f>
      </c>
      <c r="L41" s="479">
        <f>IF('様式C_研究責任医師'!J38="","",'様式C_研究責任医師'!J38)</f>
      </c>
      <c r="M41" s="325" t="str">
        <f>IF('様式C_研究責任医師'!K38="","",'様式C_研究責任医師'!K38)</f>
        <v>経済的利益の内容(複数ある場合はすべて記載)</v>
      </c>
      <c r="N41" s="229">
        <f>IF('様式C_研究責任医師'!N38="","",'様式C_研究責任医師'!N38)</f>
      </c>
      <c r="O41" s="240"/>
      <c r="P41" s="240"/>
      <c r="Q41" s="147"/>
    </row>
    <row r="42" spans="3:17" ht="97.5" customHeight="1">
      <c r="C42" s="516" t="s">
        <v>180</v>
      </c>
      <c r="D42" s="517"/>
      <c r="E42" s="518"/>
      <c r="F42" s="145" t="s">
        <v>52</v>
      </c>
      <c r="G42" s="222">
        <f>IF('様式C_研究責任医師'!G40="","",'様式C_研究責任医師'!G40)</f>
      </c>
      <c r="H42" s="226"/>
      <c r="I42" s="226">
        <f>IF('様式C_研究責任医師'!J40="","",'様式C_研究責任医師'!J40)</f>
      </c>
      <c r="J42" s="227"/>
      <c r="K42" s="478">
        <f>IF('様式C_研究責任医師'!M40="","",'様式C_研究責任医師'!M40)</f>
      </c>
      <c r="L42" s="479">
        <f>IF('様式C_研究責任医師'!J39="","",'様式C_研究責任医師'!J40)</f>
      </c>
      <c r="M42" s="325" t="str">
        <f>IF('様式C_研究責任医師'!K39="","",'様式C_研究責任医師'!K40)</f>
        <v>役職等の種類</v>
      </c>
      <c r="N42" s="229">
        <f>IF('様式C_研究責任医師'!N40="","",'様式C_研究責任医師'!N40)</f>
      </c>
      <c r="O42" s="240"/>
      <c r="P42" s="151"/>
      <c r="Q42" s="151"/>
    </row>
    <row r="43" spans="3:17" ht="97.5" customHeight="1">
      <c r="C43" s="519"/>
      <c r="D43" s="520"/>
      <c r="E43" s="521"/>
      <c r="F43" s="148" t="s">
        <v>51</v>
      </c>
      <c r="G43" s="222">
        <f>IF('様式C_研究責任医師'!G41="","",'様式C_研究責任医師'!G41)</f>
      </c>
      <c r="H43" s="226"/>
      <c r="I43" s="226">
        <f>IF('様式C_研究責任医師'!J41="","",'様式C_研究責任医師'!J41)</f>
      </c>
      <c r="J43" s="227"/>
      <c r="K43" s="478">
        <f>IF('様式C_研究責任医師'!M41="","",'様式C_研究責任医師'!M41)</f>
      </c>
      <c r="L43" s="479">
        <f>IF('様式C_研究責任医師'!J40="","",'様式C_研究責任医師'!J41)</f>
      </c>
      <c r="M43" s="325" t="str">
        <f>IF('様式C_研究責任医師'!K40="","",'様式C_研究責任医師'!K41)</f>
        <v>役職等の種類</v>
      </c>
      <c r="N43" s="229">
        <f>IF('様式C_研究責任医師'!N41="","",'様式C_研究責任医師'!N41)</f>
      </c>
      <c r="O43" s="240"/>
      <c r="P43" s="151"/>
      <c r="Q43" s="151"/>
    </row>
    <row r="44" spans="3:17" ht="97.5" customHeight="1">
      <c r="C44" s="497" t="s">
        <v>181</v>
      </c>
      <c r="D44" s="498"/>
      <c r="E44" s="499"/>
      <c r="F44" s="145" t="s">
        <v>52</v>
      </c>
      <c r="G44" s="222">
        <f>IF('様式C_研究責任医師'!G42="","",'様式C_研究責任医師'!G42)</f>
      </c>
      <c r="H44" s="226" t="str">
        <f>IF('様式C_研究責任医師'!I42="はい","株式保有",IF('様式C_研究責任医師'!I42="いいえ","株式保有なし","-"))</f>
        <v>-</v>
      </c>
      <c r="I44" s="226">
        <f>IF('様式C_研究責任医師'!J42="","",'様式C_研究責任医師'!J42)</f>
      </c>
      <c r="J44" s="227" t="str">
        <f>IF('様式C_研究責任医師'!L42="はい","株式保有あり",IF('様式C_研究責任医師'!L42="いいえ","株式保有なし","-"))</f>
        <v>-</v>
      </c>
      <c r="K44" s="478">
        <f>IF('様式C_研究責任医師'!M42="","",'様式C_研究責任医師'!M42)</f>
      </c>
      <c r="L44" s="479">
        <f>IF('様式C_研究責任医師'!J42="","",'様式C_研究責任医師'!J42)</f>
      </c>
      <c r="M44" s="325" t="str">
        <f>IF('様式C_研究責任医師'!K42="","",'様式C_研究責任医師'!K42)</f>
        <v>株式を保有している</v>
      </c>
      <c r="N44" s="229">
        <f>IF('様式C_研究責任医師'!N42="","",'様式C_研究責任医師'!N42)</f>
      </c>
      <c r="O44" s="240"/>
      <c r="P44" s="151"/>
      <c r="Q44" s="151"/>
    </row>
    <row r="45" spans="3:17" ht="97.5" customHeight="1">
      <c r="C45" s="500"/>
      <c r="D45" s="501"/>
      <c r="E45" s="502"/>
      <c r="F45" s="148" t="s">
        <v>115</v>
      </c>
      <c r="G45" s="222">
        <f>IF('様式C_研究責任医師'!G44="","",'様式C_研究責任医師'!G44)</f>
      </c>
      <c r="H45" s="226" t="str">
        <f>IF('様式C_研究責任医師'!I44="はい","株式保有あり",IF('様式C_研究責任医師'!I44="いいえ","株式保有なし","-"))</f>
        <v>-</v>
      </c>
      <c r="I45" s="226">
        <f>IF('様式C_研究責任医師'!J44="","",'様式C_研究責任医師'!J44)</f>
      </c>
      <c r="J45" s="227" t="str">
        <f>IF('様式C_研究責任医師'!L44="はい","株式保有あり",IF('様式C_研究責任医師'!L44="いいえ","株式保有なし","-"))</f>
        <v>-</v>
      </c>
      <c r="K45" s="478">
        <f>IF('様式C_研究責任医師'!M44="","",'様式C_研究責任医師'!M44)</f>
      </c>
      <c r="L45" s="479">
        <f>IF('様式C_研究責任医師'!J44="","",'様式C_研究責任医師'!J44)</f>
      </c>
      <c r="M45" s="325" t="str">
        <f>IF('様式C_研究責任医師'!K44="","",'様式C_研究責任医師'!K44)</f>
        <v>株式を保有している</v>
      </c>
      <c r="N45" s="229">
        <f>IF('様式C_研究責任医師'!N44="","",'様式C_研究責任医師'!N44)</f>
      </c>
      <c r="O45" s="240"/>
      <c r="P45" s="151"/>
      <c r="Q45" s="151"/>
    </row>
    <row r="46" spans="3:17" ht="97.5" customHeight="1">
      <c r="C46" s="497" t="s">
        <v>173</v>
      </c>
      <c r="D46" s="498"/>
      <c r="E46" s="512"/>
      <c r="F46" s="152" t="s">
        <v>52</v>
      </c>
      <c r="G46" s="222">
        <f>IF('様式C_研究責任医師'!G46="","",'様式C_研究責任医師'!G46)</f>
      </c>
      <c r="H46" s="222" t="str">
        <f>IF('様式C_研究責任医師'!I46="はい","知的財産への関与あり",IF('様式C_研究責任医師'!I46="いいえ","知的財産への関与なし","-"))</f>
        <v>-</v>
      </c>
      <c r="I46" s="153">
        <f>IF('様式C_研究責任医師'!J46="","",'様式C_研究責任医師'!J46)</f>
      </c>
      <c r="J46" s="221" t="str">
        <f>IF('様式C_研究責任医師'!L46="はい","知的財産への関与あり",IF('様式C_研究責任医師'!L46="いいえ","知的財産への関与なし","-"))</f>
        <v>-</v>
      </c>
      <c r="K46" s="478">
        <f>IF('様式C_研究責任医師'!M46="","",'様式C_研究責任医師'!M46)</f>
      </c>
      <c r="L46" s="479">
        <f>IF('様式C_研究責任医師'!J46="","",'様式C_研究責任医師'!J46)</f>
      </c>
      <c r="M46" s="325" t="str">
        <f>IF('様式C_研究責任医師'!K46="","",'様式C_研究責任医師'!K46)</f>
        <v>知的財産への関与有り</v>
      </c>
      <c r="N46" s="229">
        <f>IF('様式C_研究責任医師'!N46="","",'様式C_研究責任医師'!N46)</f>
      </c>
      <c r="O46" s="240"/>
      <c r="P46" s="151"/>
      <c r="Q46" s="151"/>
    </row>
    <row r="47" spans="3:17" ht="97.5" customHeight="1">
      <c r="C47" s="513"/>
      <c r="D47" s="514"/>
      <c r="E47" s="515"/>
      <c r="F47" s="148" t="s">
        <v>115</v>
      </c>
      <c r="G47" s="222">
        <f>IF('様式C_研究責任医師'!G48="","",'様式C_研究責任医師'!G48)</f>
      </c>
      <c r="H47" s="222" t="str">
        <f>IF('様式C_研究責任医師'!I48="はい","知的財産への関与あり",IF('様式C_研究責任医師'!I48="いいえ","知的財産への関与なし","-"))</f>
        <v>-</v>
      </c>
      <c r="I47" s="153">
        <f>IF('様式C_研究責任医師'!J48="","",'様式C_研究責任医師'!J48)</f>
      </c>
      <c r="J47" s="221" t="str">
        <f>IF('様式C_研究責任医師'!L48="はい","知的財産への関与あり",IF('様式C_研究責任医師'!L48="いいえ","知的財産への関与なし","-"))</f>
        <v>-</v>
      </c>
      <c r="K47" s="478">
        <f>IF('様式C_研究責任医師'!M48="","",'様式C_研究責任医師'!M48)</f>
      </c>
      <c r="L47" s="479">
        <f>IF('様式C_研究責任医師'!J48="","",'様式C_研究責任医師'!J48)</f>
      </c>
      <c r="M47" s="325" t="str">
        <f>IF('様式C_研究責任医師'!K48="","",'様式C_研究責任医師'!K48)</f>
        <v>知的財産への関与有り</v>
      </c>
      <c r="N47" s="229">
        <f>IF('様式C_研究責任医師'!N48="","",'様式C_研究責任医師'!N48)</f>
      </c>
      <c r="O47" s="240"/>
      <c r="P47" s="240"/>
      <c r="Q47" s="240"/>
    </row>
    <row r="48" spans="3:17" ht="19.5" customHeight="1">
      <c r="C48" s="154"/>
      <c r="D48" s="154"/>
      <c r="E48" s="155"/>
      <c r="F48" s="156"/>
      <c r="G48" s="255"/>
      <c r="H48" s="255"/>
      <c r="I48" s="158"/>
      <c r="J48" s="158"/>
      <c r="K48" s="158"/>
      <c r="L48" s="158"/>
      <c r="M48" s="158"/>
      <c r="N48" s="158"/>
      <c r="O48" s="158"/>
      <c r="P48" s="158"/>
      <c r="Q48" s="158"/>
    </row>
    <row r="49" spans="5:17" ht="31.5" customHeight="1">
      <c r="E49" s="141" t="s">
        <v>168</v>
      </c>
      <c r="F49" s="142" t="s">
        <v>120</v>
      </c>
      <c r="G49" s="472">
        <f>IF(G25="","",G25)</f>
      </c>
      <c r="H49" s="473"/>
      <c r="I49" s="474"/>
      <c r="J49" s="474"/>
      <c r="K49" s="474"/>
      <c r="L49" s="474"/>
      <c r="M49" s="474"/>
      <c r="N49" s="474"/>
      <c r="O49" s="474"/>
      <c r="P49" s="474"/>
      <c r="Q49" s="475"/>
    </row>
    <row r="50" spans="5:10" ht="19.5" customHeight="1">
      <c r="E50" s="143"/>
      <c r="F50" s="140"/>
      <c r="G50" s="140"/>
      <c r="H50" s="140"/>
      <c r="I50" s="140"/>
      <c r="J50" s="140"/>
    </row>
    <row r="51" spans="3:17" ht="21" customHeight="1">
      <c r="C51" s="503" t="s">
        <v>62</v>
      </c>
      <c r="D51" s="504"/>
      <c r="E51" s="504"/>
      <c r="F51" s="505"/>
      <c r="G51" s="477" t="s">
        <v>61</v>
      </c>
      <c r="H51" s="315"/>
      <c r="I51" s="477" t="s">
        <v>79</v>
      </c>
      <c r="J51" s="315"/>
      <c r="K51" s="484" t="s">
        <v>111</v>
      </c>
      <c r="L51" s="485"/>
      <c r="M51" s="485"/>
      <c r="N51" s="486"/>
      <c r="O51" s="476" t="s">
        <v>112</v>
      </c>
      <c r="P51" s="476" t="s">
        <v>113</v>
      </c>
      <c r="Q51" s="476" t="s">
        <v>114</v>
      </c>
    </row>
    <row r="52" spans="3:17" ht="21" customHeight="1">
      <c r="C52" s="506"/>
      <c r="D52" s="507"/>
      <c r="E52" s="507"/>
      <c r="F52" s="508"/>
      <c r="G52" s="494" t="s">
        <v>23</v>
      </c>
      <c r="H52" s="476" t="s">
        <v>194</v>
      </c>
      <c r="I52" s="494" t="s">
        <v>23</v>
      </c>
      <c r="J52" s="476" t="s">
        <v>194</v>
      </c>
      <c r="K52" s="487"/>
      <c r="L52" s="488"/>
      <c r="M52" s="488"/>
      <c r="N52" s="489"/>
      <c r="O52" s="493"/>
      <c r="P52" s="495"/>
      <c r="Q52" s="495"/>
    </row>
    <row r="53" spans="3:17" ht="36.75" customHeight="1">
      <c r="C53" s="509"/>
      <c r="D53" s="510"/>
      <c r="E53" s="510"/>
      <c r="F53" s="511"/>
      <c r="G53" s="477"/>
      <c r="H53" s="304"/>
      <c r="I53" s="477"/>
      <c r="J53" s="304"/>
      <c r="K53" s="490"/>
      <c r="L53" s="491"/>
      <c r="M53" s="491"/>
      <c r="N53" s="492"/>
      <c r="O53" s="494"/>
      <c r="P53" s="496"/>
      <c r="Q53" s="496"/>
    </row>
    <row r="54" spans="3:17" ht="67.5" customHeight="1">
      <c r="C54" s="376" t="s">
        <v>177</v>
      </c>
      <c r="D54" s="420"/>
      <c r="E54" s="299"/>
      <c r="F54" s="56" t="s">
        <v>52</v>
      </c>
      <c r="G54" s="226">
        <f>IF('様式C_研究責任医師'!G56="","",'様式C_研究責任医師'!G56)</f>
      </c>
      <c r="H54" s="226"/>
      <c r="I54" s="226">
        <f>IF('様式C_研究責任医師'!J56="","",'様式C_研究責任医師'!J56)</f>
      </c>
      <c r="J54" s="227"/>
      <c r="K54" s="522">
        <f>IF('様式C_研究責任医師'!M56="","",'様式C_研究責任医師'!M56)</f>
      </c>
      <c r="L54" s="523">
        <f>IF('様式C_研究責任医師'!J56="","",'様式C_研究責任医師'!J56)</f>
      </c>
      <c r="M54" s="524" t="str">
        <f>IF('様式C_研究責任医師'!K56="","",'様式C_研究責任医師'!K56)</f>
        <v>受入金額(円)</v>
      </c>
      <c r="N54" s="228">
        <f>IF('様式C_研究責任医師'!N56="","",'様式C_研究責任医師'!N56)</f>
      </c>
      <c r="O54" s="151"/>
      <c r="P54" s="151"/>
      <c r="Q54" s="144"/>
    </row>
    <row r="55" spans="3:17" ht="97.5" customHeight="1">
      <c r="C55" s="497" t="s">
        <v>178</v>
      </c>
      <c r="D55" s="498"/>
      <c r="E55" s="512"/>
      <c r="F55" s="145" t="s">
        <v>52</v>
      </c>
      <c r="G55" s="222">
        <f>IF('様式C_研究責任医師'!G57="","",'様式C_研究責任医師'!G57)</f>
      </c>
      <c r="H55" s="222" t="str">
        <f>IF('様式C_研究責任医師'!I58="有","給与あり",IF('様式C_研究責任医師'!I58="無","給与なし","-"))</f>
        <v>-</v>
      </c>
      <c r="I55" s="222">
        <f>IF('様式C_研究責任医師'!J57="","",'様式C_研究責任医師'!J57)</f>
      </c>
      <c r="J55" s="223" t="str">
        <f>IF('様式C_研究責任医師'!L58="有","給与あり",IF('様式C_研究責任医師'!L58="無","給与なし","-"))</f>
        <v>-</v>
      </c>
      <c r="K55" s="478">
        <f>IF('様式C_研究責任医師'!M57="","",'様式C_研究責任医師'!M57)</f>
      </c>
      <c r="L55" s="479">
        <f>IF('様式C_研究責任医師'!J57="","",'様式C_研究責任医師'!J57)</f>
      </c>
      <c r="M55" s="325" t="str">
        <f>IF('様式C_研究責任医師'!K57="","",'様式C_研究責任医師'!K57)</f>
        <v>期間</v>
      </c>
      <c r="N55" s="229">
        <f>IF('様式C_研究責任医師'!N57="","",'様式C_研究責任医師'!N57)</f>
      </c>
      <c r="O55" s="240"/>
      <c r="P55" s="240"/>
      <c r="Q55" s="147"/>
    </row>
    <row r="56" spans="3:17" ht="97.5" customHeight="1">
      <c r="C56" s="497" t="s">
        <v>171</v>
      </c>
      <c r="D56" s="498"/>
      <c r="E56" s="512"/>
      <c r="F56" s="145" t="s">
        <v>52</v>
      </c>
      <c r="G56" s="222">
        <f>IF('様式C_研究責任医師'!G59="","",'様式C_研究責任医師'!G59)</f>
      </c>
      <c r="H56" s="222" t="str">
        <f>IF('様式C_研究責任医師'!I60&gt;=2500000,"250万円以上の利益あり","-")</f>
        <v>-</v>
      </c>
      <c r="I56" s="222">
        <f>IF('様式C_研究責任医師'!J59="","",'様式C_研究責任医師'!J59)</f>
      </c>
      <c r="J56" s="223" t="str">
        <f>IF('様式C_研究責任医師'!L60&gt;=2500000,"250万円以上の利益あり","-")</f>
        <v>-</v>
      </c>
      <c r="K56" s="478">
        <f>IF('様式C_研究責任医師'!M59="","",'様式C_研究責任医師'!M59)</f>
      </c>
      <c r="L56" s="479">
        <f>IF('様式C_研究責任医師'!J59="","",'様式C_研究責任医師'!J59)</f>
      </c>
      <c r="M56" s="325" t="str">
        <f>IF('様式C_研究責任医師'!K59="","",'様式C_研究責任医師'!K59)</f>
        <v>経済的利益の内容(複数ある場合はすべて記載)</v>
      </c>
      <c r="N56" s="229">
        <f>IF('様式C_研究責任医師'!N59="","",'様式C_研究責任医師'!N59)</f>
      </c>
      <c r="O56" s="240"/>
      <c r="P56" s="240"/>
      <c r="Q56" s="147"/>
    </row>
    <row r="57" spans="3:17" ht="97.5" customHeight="1">
      <c r="C57" s="525"/>
      <c r="D57" s="526"/>
      <c r="E57" s="527"/>
      <c r="F57" s="148" t="s">
        <v>51</v>
      </c>
      <c r="G57" s="222">
        <f>IF('様式C_研究責任医師'!G61="","",'様式C_研究責任医師'!G61)</f>
      </c>
      <c r="H57" s="224" t="str">
        <f>IF('様式C_研究責任医師'!I62&gt;=2500000,"250万円以上の利益あり","-")</f>
        <v>-</v>
      </c>
      <c r="I57" s="224">
        <f>IF('様式C_研究責任医師'!J61="","",'様式C_研究責任医師'!J61)</f>
      </c>
      <c r="J57" s="225" t="str">
        <f>IF('様式C_研究責任医師'!L62&gt;=2500000,"250万円以上の利益あり","-")</f>
        <v>-</v>
      </c>
      <c r="K57" s="478">
        <f>IF('様式C_研究責任医師'!M61="","",'様式C_研究責任医師'!M61)</f>
      </c>
      <c r="L57" s="479">
        <f>IF('様式C_研究責任医師'!J61="","",'様式C_研究責任医師'!J61)</f>
      </c>
      <c r="M57" s="325" t="str">
        <f>IF('様式C_研究責任医師'!K61="","",'様式C_研究責任医師'!K61)</f>
        <v>経済的利益の内容(複数ある場合はすべて記載)</v>
      </c>
      <c r="N57" s="229">
        <f>IF('様式C_研究責任医師'!N61="","",'様式C_研究責任医師'!N61)</f>
      </c>
      <c r="O57" s="240"/>
      <c r="P57" s="240"/>
      <c r="Q57" s="147"/>
    </row>
    <row r="58" spans="3:17" ht="97.5" customHeight="1">
      <c r="C58" s="516" t="s">
        <v>180</v>
      </c>
      <c r="D58" s="517"/>
      <c r="E58" s="518"/>
      <c r="F58" s="145" t="s">
        <v>52</v>
      </c>
      <c r="G58" s="222">
        <f>IF('様式C_研究責任医師'!G63="","",'様式C_研究責任医師'!G63)</f>
      </c>
      <c r="H58" s="226"/>
      <c r="I58" s="226">
        <f>IF('様式C_研究責任医師'!J63="","",'様式C_研究責任医師'!J63)</f>
      </c>
      <c r="J58" s="227"/>
      <c r="K58" s="478">
        <f>IF('様式C_研究責任医師'!M63="","",'様式C_研究責任医師'!M63)</f>
      </c>
      <c r="L58" s="479">
        <f>IF('様式C_研究責任医師'!J63="","",'様式C_研究責任医師'!J63)</f>
      </c>
      <c r="M58" s="325" t="str">
        <f>IF('様式C_研究責任医師'!K63="","",'様式C_研究責任医師'!K63)</f>
        <v>役職等の種類</v>
      </c>
      <c r="N58" s="229">
        <f>IF('様式C_研究責任医師'!N63="","",'様式C_研究責任医師'!N63)</f>
      </c>
      <c r="O58" s="240"/>
      <c r="P58" s="151"/>
      <c r="Q58" s="151"/>
    </row>
    <row r="59" spans="3:17" ht="97.5" customHeight="1">
      <c r="C59" s="519"/>
      <c r="D59" s="520"/>
      <c r="E59" s="521"/>
      <c r="F59" s="148" t="s">
        <v>51</v>
      </c>
      <c r="G59" s="222">
        <f>IF('様式C_研究責任医師'!G64="","",'様式C_研究責任医師'!G64)</f>
      </c>
      <c r="H59" s="226"/>
      <c r="I59" s="226">
        <f>IF('様式C_研究責任医師'!J64="","",'様式C_研究責任医師'!J64)</f>
      </c>
      <c r="J59" s="227"/>
      <c r="K59" s="478">
        <f>IF('様式C_研究責任医師'!M64="","",'様式C_研究責任医師'!M64)</f>
      </c>
      <c r="L59" s="479">
        <f>IF('様式C_研究責任医師'!J64="","",'様式C_研究責任医師'!J64)</f>
      </c>
      <c r="M59" s="325" t="str">
        <f>IF('様式C_研究責任医師'!K64="","",'様式C_研究責任医師'!K64)</f>
        <v>役職等の種類</v>
      </c>
      <c r="N59" s="229">
        <f>IF('様式C_研究責任医師'!N64="","",'様式C_研究責任医師'!N64)</f>
      </c>
      <c r="O59" s="240"/>
      <c r="P59" s="151"/>
      <c r="Q59" s="151"/>
    </row>
    <row r="60" spans="3:17" ht="97.5" customHeight="1">
      <c r="C60" s="497" t="s">
        <v>181</v>
      </c>
      <c r="D60" s="498"/>
      <c r="E60" s="499"/>
      <c r="F60" s="145" t="s">
        <v>52</v>
      </c>
      <c r="G60" s="222">
        <f>IF('様式C_研究責任医師'!G65="","",'様式C_研究責任医師'!G65)</f>
      </c>
      <c r="H60" s="226" t="str">
        <f>IF('様式C_研究責任医師'!I65="はい","株式保有あり",IF('様式C_研究責任医師'!I65="いいえ","株式保有なし","-"))</f>
        <v>-</v>
      </c>
      <c r="I60" s="226">
        <f>IF('様式C_研究責任医師'!J65="","",'様式C_研究責任医師'!J65)</f>
      </c>
      <c r="J60" s="227" t="str">
        <f>IF('様式C_研究責任医師'!L65="はい","株式保有あり",IF('様式C_研究責任医師'!L65="いいえ","株式保有なし","-"))</f>
        <v>-</v>
      </c>
      <c r="K60" s="478">
        <f>IF('様式C_研究責任医師'!M65="","",'様式C_研究責任医師'!M65)</f>
      </c>
      <c r="L60" s="479">
        <f>IF('様式C_研究責任医師'!J65="","",'様式C_研究責任医師'!J65)</f>
      </c>
      <c r="M60" s="325" t="str">
        <f>IF('様式C_研究責任医師'!K65="","",'様式C_研究責任医師'!K65)</f>
        <v>株式を保有している</v>
      </c>
      <c r="N60" s="229">
        <f>IF('様式C_研究責任医師'!N65="","",'様式C_研究責任医師'!N65)</f>
      </c>
      <c r="O60" s="240"/>
      <c r="P60" s="151"/>
      <c r="Q60" s="151"/>
    </row>
    <row r="61" spans="3:17" ht="97.5" customHeight="1">
      <c r="C61" s="500"/>
      <c r="D61" s="501"/>
      <c r="E61" s="502"/>
      <c r="F61" s="148" t="s">
        <v>51</v>
      </c>
      <c r="G61" s="222">
        <f>IF('様式C_研究責任医師'!G67="","",'様式C_研究責任医師'!G67)</f>
      </c>
      <c r="H61" s="226" t="str">
        <f>IF('様式C_研究責任医師'!I67="はい","株式保有あり",IF('様式C_研究責任医師'!I67="いいえ","株式保有なし","-"))</f>
        <v>-</v>
      </c>
      <c r="I61" s="226">
        <f>IF('様式C_研究責任医師'!J67="","",'様式C_研究責任医師'!J67)</f>
      </c>
      <c r="J61" s="227" t="str">
        <f>IF('様式C_研究責任医師'!L67="はい","株式保有あり",IF('様式C_研究責任医師'!L67="いいえ","株式保有なし","-"))</f>
        <v>-</v>
      </c>
      <c r="K61" s="478">
        <f>IF('様式C_研究責任医師'!M67="","",'様式C_研究責任医師'!M67)</f>
      </c>
      <c r="L61" s="479">
        <f>IF('様式C_研究責任医師'!J67="","",'様式C_研究責任医師'!J67)</f>
      </c>
      <c r="M61" s="325" t="str">
        <f>IF('様式C_研究責任医師'!K67="","",'様式C_研究責任医師'!K67)</f>
        <v>株式を保有している</v>
      </c>
      <c r="N61" s="229">
        <f>IF('様式C_研究責任医師'!N67="","",'様式C_研究責任医師'!N67)</f>
      </c>
      <c r="O61" s="240"/>
      <c r="P61" s="151"/>
      <c r="Q61" s="151"/>
    </row>
    <row r="62" spans="3:17" ht="97.5" customHeight="1">
      <c r="C62" s="497" t="s">
        <v>173</v>
      </c>
      <c r="D62" s="498"/>
      <c r="E62" s="512"/>
      <c r="F62" s="152" t="s">
        <v>52</v>
      </c>
      <c r="G62" s="222">
        <f>IF('様式C_研究責任医師'!G69="","",'様式C_研究責任医師'!G69)</f>
      </c>
      <c r="H62" s="222" t="str">
        <f>IF('様式C_研究責任医師'!I69="はい","知的財産への関与あり",IF('様式C_研究責任医師'!I69="いいえ","知的財産への関与なし","-"))</f>
        <v>-</v>
      </c>
      <c r="I62" s="153">
        <f>IF('様式C_研究責任医師'!J69="","",'様式C_研究責任医師'!J69)</f>
      </c>
      <c r="J62" s="221" t="str">
        <f>IF('様式C_研究責任医師'!L69="はい","知的財産への関与あり",IF('様式C_研究責任医師'!L69="いいえ","知的財産への関与なし","-"))</f>
        <v>-</v>
      </c>
      <c r="K62" s="478">
        <f>IF('様式C_研究責任医師'!M69="","",'様式C_研究責任医師'!M69)</f>
      </c>
      <c r="L62" s="479">
        <f>IF('様式C_研究責任医師'!J69="","",'様式C_研究責任医師'!J69)</f>
      </c>
      <c r="M62" s="325" t="str">
        <f>IF('様式C_研究責任医師'!K69="","",'様式C_研究責任医師'!K69)</f>
        <v>知的財産への関与有り</v>
      </c>
      <c r="N62" s="229">
        <f>IF('様式C_研究責任医師'!N69="","",'様式C_研究責任医師'!N69)</f>
      </c>
      <c r="O62" s="240"/>
      <c r="P62" s="151"/>
      <c r="Q62" s="151"/>
    </row>
    <row r="63" spans="3:17" ht="97.5" customHeight="1">
      <c r="C63" s="513"/>
      <c r="D63" s="514"/>
      <c r="E63" s="515"/>
      <c r="F63" s="148" t="s">
        <v>51</v>
      </c>
      <c r="G63" s="222">
        <f>IF('様式C_研究責任医師'!G71="","",'様式C_研究責任医師'!G71)</f>
      </c>
      <c r="H63" s="222" t="str">
        <f>IF('様式C_研究責任医師'!I71="はい","知的財産への関与あり",IF('様式C_研究責任医師'!I71="いいえ","知的財産への関与なし","-"))</f>
        <v>-</v>
      </c>
      <c r="I63" s="153">
        <f>IF('様式C_研究責任医師'!J71="","",'様式C_研究責任医師'!J71)</f>
      </c>
      <c r="J63" s="221" t="str">
        <f>IF('様式C_研究責任医師'!L71="はい","知的財産への関与あり",IF('様式C_研究責任医師'!L71="いいえ","知的財産への関与なし","-"))</f>
        <v>-</v>
      </c>
      <c r="K63" s="478">
        <f>IF('様式C_研究責任医師'!M71="","",'様式C_研究責任医師'!M71)</f>
      </c>
      <c r="L63" s="479">
        <f>IF('様式C_研究責任医師'!J71="","",'様式C_研究責任医師'!J71)</f>
      </c>
      <c r="M63" s="325" t="str">
        <f>IF('様式C_研究責任医師'!K71="","",'様式C_研究責任医師'!K71)</f>
        <v>知的財産への関与有り</v>
      </c>
      <c r="N63" s="229">
        <f>IF('様式C_研究責任医師'!N71="","",'様式C_研究責任医師'!N71)</f>
      </c>
      <c r="O63" s="240"/>
      <c r="P63" s="240"/>
      <c r="Q63" s="240"/>
    </row>
    <row r="64" spans="3:17" ht="10.5" customHeight="1">
      <c r="C64" s="154"/>
      <c r="D64" s="154"/>
      <c r="E64" s="155"/>
      <c r="F64" s="156"/>
      <c r="G64" s="255"/>
      <c r="H64" s="255"/>
      <c r="I64" s="158"/>
      <c r="J64" s="158"/>
      <c r="K64" s="158"/>
      <c r="L64" s="158"/>
      <c r="M64" s="158"/>
      <c r="N64" s="158"/>
      <c r="O64" s="158"/>
      <c r="P64" s="158"/>
      <c r="Q64" s="158"/>
    </row>
    <row r="65" spans="5:17" ht="31.5" customHeight="1">
      <c r="E65" s="141" t="s">
        <v>168</v>
      </c>
      <c r="F65" s="142" t="s">
        <v>121</v>
      </c>
      <c r="G65" s="472">
        <f>IF(G26="","",G26)</f>
      </c>
      <c r="H65" s="473"/>
      <c r="I65" s="474"/>
      <c r="J65" s="474"/>
      <c r="K65" s="474"/>
      <c r="L65" s="474"/>
      <c r="M65" s="474"/>
      <c r="N65" s="474"/>
      <c r="O65" s="474"/>
      <c r="P65" s="474"/>
      <c r="Q65" s="475"/>
    </row>
    <row r="66" spans="5:10" ht="19.5" customHeight="1">
      <c r="E66" s="143"/>
      <c r="F66" s="140"/>
      <c r="G66" s="140"/>
      <c r="H66" s="140"/>
      <c r="I66" s="140"/>
      <c r="J66" s="140"/>
    </row>
    <row r="67" spans="3:17" ht="21" customHeight="1">
      <c r="C67" s="503" t="s">
        <v>62</v>
      </c>
      <c r="D67" s="504"/>
      <c r="E67" s="504"/>
      <c r="F67" s="505"/>
      <c r="G67" s="477" t="s">
        <v>61</v>
      </c>
      <c r="H67" s="315"/>
      <c r="I67" s="477" t="s">
        <v>79</v>
      </c>
      <c r="J67" s="315"/>
      <c r="K67" s="484" t="s">
        <v>111</v>
      </c>
      <c r="L67" s="485"/>
      <c r="M67" s="485"/>
      <c r="N67" s="486"/>
      <c r="O67" s="476" t="s">
        <v>112</v>
      </c>
      <c r="P67" s="476" t="s">
        <v>113</v>
      </c>
      <c r="Q67" s="476" t="s">
        <v>114</v>
      </c>
    </row>
    <row r="68" spans="3:17" ht="21" customHeight="1">
      <c r="C68" s="506"/>
      <c r="D68" s="507"/>
      <c r="E68" s="507"/>
      <c r="F68" s="508"/>
      <c r="G68" s="494" t="s">
        <v>23</v>
      </c>
      <c r="H68" s="476" t="s">
        <v>194</v>
      </c>
      <c r="I68" s="494" t="s">
        <v>23</v>
      </c>
      <c r="J68" s="476" t="s">
        <v>194</v>
      </c>
      <c r="K68" s="487"/>
      <c r="L68" s="488"/>
      <c r="M68" s="488"/>
      <c r="N68" s="489"/>
      <c r="O68" s="493"/>
      <c r="P68" s="495"/>
      <c r="Q68" s="495"/>
    </row>
    <row r="69" spans="3:17" ht="36.75" customHeight="1">
      <c r="C69" s="509"/>
      <c r="D69" s="510"/>
      <c r="E69" s="510"/>
      <c r="F69" s="511"/>
      <c r="G69" s="477"/>
      <c r="H69" s="304"/>
      <c r="I69" s="477"/>
      <c r="J69" s="304"/>
      <c r="K69" s="490"/>
      <c r="L69" s="491"/>
      <c r="M69" s="491"/>
      <c r="N69" s="492"/>
      <c r="O69" s="494"/>
      <c r="P69" s="496"/>
      <c r="Q69" s="496"/>
    </row>
    <row r="70" spans="3:17" ht="67.5" customHeight="1">
      <c r="C70" s="376" t="s">
        <v>177</v>
      </c>
      <c r="D70" s="420"/>
      <c r="E70" s="299"/>
      <c r="F70" s="56" t="s">
        <v>52</v>
      </c>
      <c r="G70" s="226">
        <f>IF('様式C_研究責任医師'!G79="","",'様式C_研究責任医師'!G79)</f>
      </c>
      <c r="H70" s="226"/>
      <c r="I70" s="226">
        <f>IF('様式C_研究責任医師'!J79="","",'様式C_研究責任医師'!J79)</f>
      </c>
      <c r="J70" s="227"/>
      <c r="K70" s="522">
        <f>IF('様式C_研究責任医師'!M79="","",'様式C_研究責任医師'!M79)</f>
      </c>
      <c r="L70" s="523">
        <f>IF('様式C_研究責任医師'!J72="","",'様式C_研究責任医師'!J72)</f>
      </c>
      <c r="M70" s="524" t="str">
        <f>IF('様式C_研究責任医師'!K72="","",'様式C_研究責任医師'!K72)</f>
        <v>その他の関与</v>
      </c>
      <c r="N70" s="228">
        <f>IF('様式C_研究責任医師'!N79="","",'様式C_研究責任医師'!N79)</f>
      </c>
      <c r="O70" s="151"/>
      <c r="P70" s="151"/>
      <c r="Q70" s="144"/>
    </row>
    <row r="71" spans="3:17" ht="97.5" customHeight="1">
      <c r="C71" s="497" t="s">
        <v>178</v>
      </c>
      <c r="D71" s="498"/>
      <c r="E71" s="512"/>
      <c r="F71" s="145" t="s">
        <v>52</v>
      </c>
      <c r="G71" s="222">
        <f>IF('様式C_研究責任医師'!G80="","",'様式C_研究責任医師'!G80)</f>
      </c>
      <c r="H71" s="222" t="str">
        <f>IF('様式C_研究責任医師'!I81="有","給与あり",IF('様式C_研究責任医師'!I81="無","給与なし","-"))</f>
        <v>-</v>
      </c>
      <c r="I71" s="222">
        <f>IF('様式C_研究責任医師'!J80="","",'様式C_研究責任医師'!J80)</f>
      </c>
      <c r="J71" s="223" t="str">
        <f>IF('様式C_研究責任医師'!L81="有","給与あり",IF('様式C_研究責任医師'!L81="無","給与なし","-"))</f>
        <v>-</v>
      </c>
      <c r="K71" s="478">
        <f>IF('様式C_研究責任医師'!M80="","",'様式C_研究責任医師'!M80)</f>
      </c>
      <c r="L71" s="479">
        <f>IF('様式C_研究責任医師'!J73="","",'様式C_研究責任医師'!J73)</f>
      </c>
      <c r="M71" s="325">
        <f>IF('様式C_研究責任医師'!K73="","",'様式C_研究責任医師'!K73)</f>
      </c>
      <c r="N71" s="229">
        <f>IF('様式C_研究責任医師'!N80="","",'様式C_研究責任医師'!N80)</f>
      </c>
      <c r="O71" s="240"/>
      <c r="P71" s="240"/>
      <c r="Q71" s="147"/>
    </row>
    <row r="72" spans="3:17" ht="97.5" customHeight="1">
      <c r="C72" s="497" t="s">
        <v>171</v>
      </c>
      <c r="D72" s="498"/>
      <c r="E72" s="512"/>
      <c r="F72" s="145" t="s">
        <v>52</v>
      </c>
      <c r="G72" s="222">
        <f>IF('様式C_研究責任医師'!G82="","",'様式C_研究責任医師'!G82)</f>
      </c>
      <c r="H72" s="222" t="str">
        <f>IF('様式C_研究責任医師'!I83&gt;=2500000,"250万円以上の利益あり","-")</f>
        <v>-</v>
      </c>
      <c r="I72" s="222">
        <f>IF('様式C_研究責任医師'!J82="","",'様式C_研究責任医師'!J82)</f>
      </c>
      <c r="J72" s="223" t="str">
        <f>IF('様式C_研究責任医師'!L83&gt;=2500000,"250万円以上の利益あり","-")</f>
        <v>-</v>
      </c>
      <c r="K72" s="478">
        <f>IF('様式C_研究責任医師'!M82="","",'様式C_研究責任医師'!M82)</f>
      </c>
      <c r="L72" s="479">
        <f>IF('様式C_研究責任医師'!J75="","",'様式C_研究責任医師'!J75)</f>
      </c>
      <c r="M72" s="325">
        <f>IF('様式C_研究責任医師'!K75="","",'様式C_研究責任医師'!K75)</f>
      </c>
      <c r="N72" s="229">
        <f>IF('様式C_研究責任医師'!N82="","",'様式C_研究責任医師'!N82)</f>
      </c>
      <c r="O72" s="240"/>
      <c r="P72" s="240"/>
      <c r="Q72" s="147"/>
    </row>
    <row r="73" spans="3:17" ht="97.5" customHeight="1">
      <c r="C73" s="525"/>
      <c r="D73" s="526"/>
      <c r="E73" s="527"/>
      <c r="F73" s="148" t="s">
        <v>51</v>
      </c>
      <c r="G73" s="222">
        <f>IF('様式C_研究責任医師'!G84="","",'様式C_研究責任医師'!G84)</f>
      </c>
      <c r="H73" s="224" t="str">
        <f>IF('様式C_研究責任医師'!I85&gt;=2500000,"250万円以上の利益あり","-")</f>
        <v>-</v>
      </c>
      <c r="I73" s="224">
        <f>IF('様式C_研究責任医師'!J84="","",'様式C_研究責任医師'!J84)</f>
      </c>
      <c r="J73" s="225" t="str">
        <f>IF('様式C_研究責任医師'!L85&gt;=2500000,"250万円以上の利益あり","-")</f>
        <v>-</v>
      </c>
      <c r="K73" s="478">
        <f>IF('様式C_研究責任医師'!M84="","",'様式C_研究責任医師'!M84)</f>
      </c>
      <c r="L73" s="479" t="str">
        <f>IF('様式C_研究責任医師'!J77="","",'様式C_研究責任医師'!J77)</f>
        <v>有無</v>
      </c>
      <c r="M73" s="325" t="str">
        <f>IF('様式C_研究責任医師'!K77="","",'様式C_研究責任医師'!K77)</f>
        <v>「はい」と回答した項目について</v>
      </c>
      <c r="N73" s="229">
        <f>IF('様式C_研究責任医師'!N84="","",'様式C_研究責任医師'!N84)</f>
      </c>
      <c r="O73" s="240"/>
      <c r="P73" s="240"/>
      <c r="Q73" s="147"/>
    </row>
    <row r="74" spans="3:17" ht="97.5" customHeight="1">
      <c r="C74" s="516" t="s">
        <v>180</v>
      </c>
      <c r="D74" s="517"/>
      <c r="E74" s="518"/>
      <c r="F74" s="145" t="s">
        <v>52</v>
      </c>
      <c r="G74" s="222">
        <f>IF('様式C_研究責任医師'!G86="","",'様式C_研究責任医師'!G86)</f>
      </c>
      <c r="H74" s="226"/>
      <c r="I74" s="226">
        <f>IF('様式C_研究責任医師'!J86="","",'様式C_研究責任医師'!J86)</f>
      </c>
      <c r="J74" s="227"/>
      <c r="K74" s="478">
        <f>IF('様式C_研究責任医師'!M86="","",'様式C_研究責任医師'!M86)</f>
      </c>
      <c r="L74" s="479">
        <f>IF('様式C_研究責任医師'!J79="","",'様式C_研究責任医師'!J79)</f>
      </c>
      <c r="M74" s="325" t="str">
        <f>IF('様式C_研究責任医師'!K79="","",'様式C_研究責任医師'!K79)</f>
        <v>受入金額(円)</v>
      </c>
      <c r="N74" s="229">
        <f>IF('様式C_研究責任医師'!N86="","",'様式C_研究責任医師'!N86)</f>
      </c>
      <c r="O74" s="240"/>
      <c r="P74" s="151"/>
      <c r="Q74" s="151"/>
    </row>
    <row r="75" spans="3:17" ht="97.5" customHeight="1">
      <c r="C75" s="519"/>
      <c r="D75" s="520"/>
      <c r="E75" s="521"/>
      <c r="F75" s="148" t="s">
        <v>51</v>
      </c>
      <c r="G75" s="222">
        <f>IF('様式C_研究責任医師'!G87="","",'様式C_研究責任医師'!G87)</f>
      </c>
      <c r="H75" s="226"/>
      <c r="I75" s="226">
        <f>IF('様式C_研究責任医師'!J87="","",'様式C_研究責任医師'!J87)</f>
      </c>
      <c r="J75" s="227"/>
      <c r="K75" s="478">
        <f>IF('様式C_研究責任医師'!M87="","",'様式C_研究責任医師'!M87)</f>
      </c>
      <c r="L75" s="479">
        <f>IF('様式C_研究責任医師'!J80="","",'様式C_研究責任医師'!J80)</f>
      </c>
      <c r="M75" s="325" t="str">
        <f>IF('様式C_研究責任医師'!K80="","",'様式C_研究責任医師'!K80)</f>
        <v>期間</v>
      </c>
      <c r="N75" s="229">
        <f>IF('様式C_研究責任医師'!N87="","",'様式C_研究責任医師'!N87)</f>
      </c>
      <c r="O75" s="240"/>
      <c r="P75" s="151"/>
      <c r="Q75" s="151"/>
    </row>
    <row r="76" spans="3:17" ht="97.5" customHeight="1">
      <c r="C76" s="497" t="s">
        <v>181</v>
      </c>
      <c r="D76" s="498"/>
      <c r="E76" s="499"/>
      <c r="F76" s="145" t="s">
        <v>52</v>
      </c>
      <c r="G76" s="222">
        <f>IF('様式C_研究責任医師'!G88="","",'様式C_研究責任医師'!G88)</f>
      </c>
      <c r="H76" s="226" t="str">
        <f>IF('様式C_研究責任医師'!I88="はい","株式保有あり",IF('様式C_研究責任医師'!I88="いいえ","株式保有なし","-"))</f>
        <v>-</v>
      </c>
      <c r="I76" s="226">
        <f>IF('様式C_研究責任医師'!J88="","",'様式C_研究責任医師'!J88)</f>
      </c>
      <c r="J76" s="227" t="str">
        <f>IF('様式C_研究責任医師'!L88="はい","株式保有あり",IF('様式C_研究責任医師'!L88="いいえ","株式保有なし","-"))</f>
        <v>-</v>
      </c>
      <c r="K76" s="478">
        <f>IF('様式C_研究責任医師'!M88="","",'様式C_研究責任医師'!M88)</f>
      </c>
      <c r="L76" s="479">
        <f>IF('様式C_研究責任医師'!J81="","",'様式C_研究責任医師'!J81)</f>
      </c>
      <c r="M76" s="325" t="str">
        <f>IF('様式C_研究責任医師'!K81="","",'様式C_研究責任医師'!K81)</f>
        <v>給与の有無</v>
      </c>
      <c r="N76" s="229">
        <f>IF('様式C_研究責任医師'!N88="","",'様式C_研究責任医師'!N88)</f>
      </c>
      <c r="O76" s="240"/>
      <c r="P76" s="151"/>
      <c r="Q76" s="151"/>
    </row>
    <row r="77" spans="3:17" ht="97.5" customHeight="1">
      <c r="C77" s="500"/>
      <c r="D77" s="501"/>
      <c r="E77" s="502"/>
      <c r="F77" s="148" t="s">
        <v>51</v>
      </c>
      <c r="G77" s="222">
        <f>IF('様式C_研究責任医師'!G90="","",'様式C_研究責任医師'!G90)</f>
      </c>
      <c r="H77" s="226" t="str">
        <f>IF('様式C_研究責任医師'!I90="はい","株式保有あり",IF('様式C_研究責任医師'!I90="いいえ","株式保有なし","-"))</f>
        <v>-</v>
      </c>
      <c r="I77" s="226">
        <f>IF('様式C_研究責任医師'!J90="","",'様式C_研究責任医師'!J90)</f>
      </c>
      <c r="J77" s="227" t="str">
        <f>IF('様式C_研究責任医師'!L90="はい","株式保有あり",IF('様式C_研究責任医師'!L90="いいえ","株式保有なし","-"))</f>
        <v>-</v>
      </c>
      <c r="K77" s="478">
        <f>IF('様式C_研究責任医師'!M90="","",'様式C_研究責任医師'!M90)</f>
      </c>
      <c r="L77" s="479">
        <f>IF('様式C_研究責任医師'!J83="","",'様式C_研究責任医師'!J83)</f>
      </c>
      <c r="M77" s="325" t="str">
        <f>IF('様式C_研究責任医師'!K83="","",'様式C_研究責任医師'!K83)</f>
        <v>受入金額(円)</v>
      </c>
      <c r="N77" s="229">
        <f>IF('様式C_研究責任医師'!N90="","",'様式C_研究責任医師'!N90)</f>
      </c>
      <c r="O77" s="240"/>
      <c r="P77" s="151"/>
      <c r="Q77" s="151"/>
    </row>
    <row r="78" spans="3:17" ht="97.5" customHeight="1">
      <c r="C78" s="497" t="s">
        <v>173</v>
      </c>
      <c r="D78" s="498"/>
      <c r="E78" s="512"/>
      <c r="F78" s="152" t="s">
        <v>52</v>
      </c>
      <c r="G78" s="222">
        <f>IF('様式C_研究責任医師'!G92="","",'様式C_研究責任医師'!G92)</f>
      </c>
      <c r="H78" s="222" t="str">
        <f>IF('様式C_研究責任医師'!I92="はい","知的財産への関与あり",IF('様式C_研究責任医師'!I92="いいえ","知的財産への関与なし","-"))</f>
        <v>-</v>
      </c>
      <c r="I78" s="153">
        <f>IF('様式C_研究責任医師'!J92="","",'様式C_研究責任医師'!J92)</f>
      </c>
      <c r="J78" s="221" t="str">
        <f>IF('様式C_研究責任医師'!L92="はい","知的財産への関与あり",IF('様式C_研究責任医師'!L92="いいえ","知的財産への関与なし","-"))</f>
        <v>-</v>
      </c>
      <c r="K78" s="478">
        <f>IF('様式C_研究責任医師'!M92="","",'様式C_研究責任医師'!M92)</f>
      </c>
      <c r="L78" s="479">
        <f>IF('様式C_研究責任医師'!J85="","",'様式C_研究責任医師'!J85)</f>
      </c>
      <c r="M78" s="325" t="str">
        <f>IF('様式C_研究責任医師'!K85="","",'様式C_研究責任医師'!K85)</f>
        <v>受入金額(円)</v>
      </c>
      <c r="N78" s="229">
        <f>IF('様式C_研究責任医師'!N92="","",'様式C_研究責任医師'!N92)</f>
      </c>
      <c r="O78" s="240"/>
      <c r="P78" s="151"/>
      <c r="Q78" s="151"/>
    </row>
    <row r="79" spans="3:17" ht="97.5" customHeight="1">
      <c r="C79" s="513"/>
      <c r="D79" s="514"/>
      <c r="E79" s="515"/>
      <c r="F79" s="148" t="s">
        <v>51</v>
      </c>
      <c r="G79" s="222">
        <f>IF('様式C_研究責任医師'!G94="","",'様式C_研究責任医師'!G94)</f>
      </c>
      <c r="H79" s="222" t="str">
        <f>IF('様式C_研究責任医師'!I94="はい","知的財産への関与あり",IF('様式C_研究責任医師'!I94="いいえ","知的財産への関与なし","-"))</f>
        <v>-</v>
      </c>
      <c r="I79" s="153">
        <f>IF('様式C_研究責任医師'!J94="","",'様式C_研究責任医師'!J94)</f>
      </c>
      <c r="J79" s="221" t="str">
        <f>IF('様式C_研究責任医師'!L94="はい","知的財産への関与あり",IF('様式C_研究責任医師'!L94="いいえ","知的財産への関与なし","-"))</f>
        <v>-</v>
      </c>
      <c r="K79" s="478">
        <f>IF('様式C_研究責任医師'!M94="","",'様式C_研究責任医師'!M94)</f>
      </c>
      <c r="L79" s="479">
        <f>IF('様式C_研究責任医師'!J87="","",'様式C_研究責任医師'!J87)</f>
      </c>
      <c r="M79" s="325" t="str">
        <f>IF('様式C_研究責任医師'!K87="","",'様式C_研究責任医師'!K87)</f>
        <v>役職等の種類</v>
      </c>
      <c r="N79" s="229">
        <f>IF('様式C_研究責任医師'!N94="","",'様式C_研究責任医師'!N94)</f>
      </c>
      <c r="O79" s="240"/>
      <c r="P79" s="240"/>
      <c r="Q79" s="240"/>
    </row>
    <row r="80" spans="7:10" ht="18.75">
      <c r="G80" s="140"/>
      <c r="H80" s="140"/>
      <c r="I80" s="140"/>
      <c r="J80" s="140"/>
    </row>
    <row r="81" spans="5:17" ht="31.5" customHeight="1">
      <c r="E81" s="141" t="s">
        <v>168</v>
      </c>
      <c r="F81" s="142" t="s">
        <v>122</v>
      </c>
      <c r="G81" s="472">
        <f>IF(G27="","",G27)</f>
      </c>
      <c r="H81" s="473"/>
      <c r="I81" s="474"/>
      <c r="J81" s="474"/>
      <c r="K81" s="474"/>
      <c r="L81" s="474"/>
      <c r="M81" s="474"/>
      <c r="N81" s="474"/>
      <c r="O81" s="474"/>
      <c r="P81" s="474"/>
      <c r="Q81" s="475"/>
    </row>
    <row r="82" spans="5:10" ht="19.5" customHeight="1">
      <c r="E82" s="143"/>
      <c r="F82" s="140"/>
      <c r="G82" s="140"/>
      <c r="H82" s="140"/>
      <c r="I82" s="140"/>
      <c r="J82" s="140"/>
    </row>
    <row r="83" spans="3:17" ht="21" customHeight="1">
      <c r="C83" s="503" t="s">
        <v>62</v>
      </c>
      <c r="D83" s="504"/>
      <c r="E83" s="504"/>
      <c r="F83" s="505"/>
      <c r="G83" s="477" t="s">
        <v>61</v>
      </c>
      <c r="H83" s="315"/>
      <c r="I83" s="477" t="s">
        <v>79</v>
      </c>
      <c r="J83" s="315"/>
      <c r="K83" s="484" t="s">
        <v>111</v>
      </c>
      <c r="L83" s="485"/>
      <c r="M83" s="485"/>
      <c r="N83" s="486"/>
      <c r="O83" s="476" t="s">
        <v>112</v>
      </c>
      <c r="P83" s="476" t="s">
        <v>113</v>
      </c>
      <c r="Q83" s="476" t="s">
        <v>114</v>
      </c>
    </row>
    <row r="84" spans="3:17" ht="21" customHeight="1">
      <c r="C84" s="506"/>
      <c r="D84" s="507"/>
      <c r="E84" s="507"/>
      <c r="F84" s="508"/>
      <c r="G84" s="494" t="s">
        <v>23</v>
      </c>
      <c r="H84" s="476" t="s">
        <v>194</v>
      </c>
      <c r="I84" s="494" t="s">
        <v>23</v>
      </c>
      <c r="J84" s="476" t="s">
        <v>194</v>
      </c>
      <c r="K84" s="487"/>
      <c r="L84" s="488"/>
      <c r="M84" s="488"/>
      <c r="N84" s="489"/>
      <c r="O84" s="493"/>
      <c r="P84" s="495"/>
      <c r="Q84" s="495"/>
    </row>
    <row r="85" spans="3:17" ht="36.75" customHeight="1">
      <c r="C85" s="509"/>
      <c r="D85" s="510"/>
      <c r="E85" s="510"/>
      <c r="F85" s="511"/>
      <c r="G85" s="477"/>
      <c r="H85" s="304"/>
      <c r="I85" s="477"/>
      <c r="J85" s="304"/>
      <c r="K85" s="490"/>
      <c r="L85" s="491"/>
      <c r="M85" s="491"/>
      <c r="N85" s="492"/>
      <c r="O85" s="494"/>
      <c r="P85" s="496"/>
      <c r="Q85" s="496"/>
    </row>
    <row r="86" spans="3:17" ht="67.5" customHeight="1">
      <c r="C86" s="376" t="s">
        <v>177</v>
      </c>
      <c r="D86" s="420"/>
      <c r="E86" s="299"/>
      <c r="F86" s="56" t="s">
        <v>52</v>
      </c>
      <c r="G86" s="226">
        <f>IF('様式C_研究責任医師'!G102="","",'様式C_研究責任医師'!G102)</f>
      </c>
      <c r="H86" s="226"/>
      <c r="I86" s="226">
        <f>IF('様式C_研究責任医師'!J102="","",'様式C_研究責任医師'!J102)</f>
      </c>
      <c r="J86" s="227"/>
      <c r="K86" s="522">
        <f>IF('様式C_研究責任医師'!M102="","",'様式C_研究責任医師'!M102)</f>
      </c>
      <c r="L86" s="523">
        <f>IF('様式C_研究責任医師'!J88="","",'様式C_研究責任医師'!J88)</f>
      </c>
      <c r="M86" s="524" t="str">
        <f>IF('様式C_研究責任医師'!K88="","",'様式C_研究責任医師'!K88)</f>
        <v>株式を保有している</v>
      </c>
      <c r="N86" s="228">
        <f>IF('様式C_研究責任医師'!N102="","",'様式C_研究責任医師'!N102)</f>
      </c>
      <c r="O86" s="151"/>
      <c r="P86" s="151"/>
      <c r="Q86" s="144"/>
    </row>
    <row r="87" spans="3:17" ht="97.5" customHeight="1">
      <c r="C87" s="497" t="s">
        <v>178</v>
      </c>
      <c r="D87" s="498"/>
      <c r="E87" s="512"/>
      <c r="F87" s="145" t="s">
        <v>52</v>
      </c>
      <c r="G87" s="222">
        <f>IF('様式C_研究責任医師'!G103="","",'様式C_研究責任医師'!G103)</f>
      </c>
      <c r="H87" s="222" t="str">
        <f>IF('様式C_研究責任医師'!I104="有","給与あり",IF('様式C_研究責任医師'!I104="無","給与なし","-"))</f>
        <v>-</v>
      </c>
      <c r="I87" s="222">
        <f>IF('様式C_研究責任医師'!J103="","",'様式C_研究責任医師'!J103)</f>
      </c>
      <c r="J87" s="223" t="str">
        <f>IF('様式C_研究責任医師'!L104="有","給与あり",IF('様式C_研究責任医師'!L104="無","給与なし","-"))</f>
        <v>-</v>
      </c>
      <c r="K87" s="478">
        <f>IF('様式C_研究責任医師'!M103="","",'様式C_研究責任医師'!M103)</f>
      </c>
      <c r="L87" s="479">
        <f>IF('様式C_研究責任医師'!J89="","",'様式C_研究責任医師'!J89)</f>
      </c>
      <c r="M87" s="325" t="str">
        <f>IF('様式C_研究責任医師'!K89="","",'様式C_研究責任医師'!K89)</f>
        <v>株式の保有又は出資の内容</v>
      </c>
      <c r="N87" s="229">
        <f>IF('様式C_研究責任医師'!N103="","",'様式C_研究責任医師'!N103)</f>
      </c>
      <c r="O87" s="240"/>
      <c r="P87" s="240"/>
      <c r="Q87" s="147"/>
    </row>
    <row r="88" spans="3:17" ht="97.5" customHeight="1">
      <c r="C88" s="497" t="s">
        <v>171</v>
      </c>
      <c r="D88" s="498"/>
      <c r="E88" s="512"/>
      <c r="F88" s="145" t="s">
        <v>52</v>
      </c>
      <c r="G88" s="222">
        <f>IF('様式C_研究責任医師'!G105="","",'様式C_研究責任医師'!G105)</f>
      </c>
      <c r="H88" s="222" t="str">
        <f>IF('様式C_研究責任医師'!I106&gt;=2500000,"250万円以上の利益あり","-")</f>
        <v>-</v>
      </c>
      <c r="I88" s="222">
        <f>IF('様式C_研究責任医師'!J105="","",'様式C_研究責任医師'!J105)</f>
      </c>
      <c r="J88" s="223" t="str">
        <f>IF('様式C_研究責任医師'!L106&gt;=2500000,"250万円以上の利益あり","-")</f>
        <v>-</v>
      </c>
      <c r="K88" s="478">
        <f>IF('様式C_研究責任医師'!M105="","",'様式C_研究責任医師'!M105)</f>
      </c>
      <c r="L88" s="479">
        <f>IF('様式C_研究責任医師'!J91="","",'様式C_研究責任医師'!J91)</f>
      </c>
      <c r="M88" s="325" t="str">
        <f>IF('様式C_研究責任医師'!K91="","",'様式C_研究責任医師'!K91)</f>
        <v>株式の保有又は出資の内容</v>
      </c>
      <c r="N88" s="229">
        <f>IF('様式C_研究責任医師'!N105="","",'様式C_研究責任医師'!N105)</f>
      </c>
      <c r="O88" s="240"/>
      <c r="P88" s="240"/>
      <c r="Q88" s="147"/>
    </row>
    <row r="89" spans="3:17" ht="97.5" customHeight="1">
      <c r="C89" s="525"/>
      <c r="D89" s="526"/>
      <c r="E89" s="527"/>
      <c r="F89" s="148" t="s">
        <v>51</v>
      </c>
      <c r="G89" s="222">
        <f>IF('様式C_研究責任医師'!G107="","",'様式C_研究責任医師'!G107)</f>
      </c>
      <c r="H89" s="224" t="str">
        <f>IF('様式C_研究責任医師'!I108&gt;=2500000,"250万円以上の利益あり","-")</f>
        <v>-</v>
      </c>
      <c r="I89" s="224">
        <f>IF('様式C_研究責任医師'!J107="","",'様式C_研究責任医師'!J107)</f>
      </c>
      <c r="J89" s="225" t="str">
        <f>IF('様式C_研究責任医師'!L108&gt;=2500000,"250万円以上の利益あり","-")</f>
        <v>-</v>
      </c>
      <c r="K89" s="478">
        <f>IF('様式C_研究責任医師'!M107="","",'様式C_研究責任医師'!M107)</f>
      </c>
      <c r="L89" s="479">
        <f>IF('様式C_研究責任医師'!J93="","",'様式C_研究責任医師'!J93)</f>
      </c>
      <c r="M89" s="325" t="str">
        <f>IF('様式C_研究責任医師'!K93="","",'様式C_研究責任医師'!K93)</f>
        <v>その他の関与</v>
      </c>
      <c r="N89" s="229">
        <f>IF('様式C_研究責任医師'!N107="","",'様式C_研究責任医師'!N107)</f>
      </c>
      <c r="O89" s="240"/>
      <c r="P89" s="240"/>
      <c r="Q89" s="147"/>
    </row>
    <row r="90" spans="3:17" ht="97.5" customHeight="1">
      <c r="C90" s="516" t="s">
        <v>180</v>
      </c>
      <c r="D90" s="517"/>
      <c r="E90" s="518"/>
      <c r="F90" s="145" t="s">
        <v>52</v>
      </c>
      <c r="G90" s="222">
        <f>IF('様式C_研究責任医師'!G109="","",'様式C_研究責任医師'!G109)</f>
      </c>
      <c r="H90" s="226"/>
      <c r="I90" s="226">
        <f>IF('様式C_研究責任医師'!J109="","",'様式C_研究責任医師'!J109)</f>
      </c>
      <c r="J90" s="227"/>
      <c r="K90" s="478">
        <f>IF('様式C_研究責任医師'!M109="","",'様式C_研究責任医師'!M109)</f>
      </c>
      <c r="L90" s="479">
        <f>IF('様式C_研究責任医師'!J95="","",'様式C_研究責任医師'!J95)</f>
      </c>
      <c r="M90" s="325" t="str">
        <f>IF('様式C_研究責任医師'!K95="","",'様式C_研究責任医師'!K95)</f>
        <v>その他の関与</v>
      </c>
      <c r="N90" s="229">
        <f>IF('様式C_研究責任医師'!N109="","",'様式C_研究責任医師'!N109)</f>
      </c>
      <c r="O90" s="240"/>
      <c r="P90" s="151"/>
      <c r="Q90" s="151"/>
    </row>
    <row r="91" spans="3:17" ht="97.5" customHeight="1">
      <c r="C91" s="519"/>
      <c r="D91" s="520"/>
      <c r="E91" s="521"/>
      <c r="F91" s="148" t="s">
        <v>51</v>
      </c>
      <c r="G91" s="222">
        <f>IF('様式C_研究責任医師'!G110="","",'様式C_研究責任医師'!G110)</f>
      </c>
      <c r="H91" s="226"/>
      <c r="I91" s="226">
        <f>IF('様式C_研究責任医師'!J110="","",'様式C_研究責任医師'!J110)</f>
      </c>
      <c r="J91" s="227"/>
      <c r="K91" s="478">
        <f>IF('様式C_研究責任医師'!M110="","",'様式C_研究責任医師'!M110)</f>
      </c>
      <c r="L91" s="479">
        <f>IF('様式C_研究責任医師'!J96="","",'様式C_研究責任医師'!J96)</f>
      </c>
      <c r="M91" s="325">
        <f>IF('様式C_研究責任医師'!K96="","",'様式C_研究責任医師'!K96)</f>
      </c>
      <c r="N91" s="229">
        <f>IF('様式C_研究責任医師'!N110="","",'様式C_研究責任医師'!N110)</f>
      </c>
      <c r="O91" s="240"/>
      <c r="P91" s="151"/>
      <c r="Q91" s="151"/>
    </row>
    <row r="92" spans="3:17" ht="97.5" customHeight="1">
      <c r="C92" s="497" t="s">
        <v>181</v>
      </c>
      <c r="D92" s="498"/>
      <c r="E92" s="499"/>
      <c r="F92" s="145" t="s">
        <v>52</v>
      </c>
      <c r="G92" s="222">
        <f>IF('様式C_研究責任医師'!G111="","",'様式C_研究責任医師'!G111)</f>
      </c>
      <c r="H92" s="226" t="str">
        <f>IF('様式C_研究責任医師'!I111="はい","株式保有あり",IF('様式C_研究責任医師'!I111="いいえ","株式保有なし","-"))</f>
        <v>-</v>
      </c>
      <c r="I92" s="226">
        <f>IF('様式C_研究責任医師'!J111="","",'様式C_研究責任医師'!J111)</f>
      </c>
      <c r="J92" s="227" t="str">
        <f>IF('様式C_研究責任医師'!L111="はい","株式保有あり",IF('様式C_研究責任医師'!L111="いいえ","株式保有なし","-"))</f>
        <v>-</v>
      </c>
      <c r="K92" s="478">
        <f>IF('様式C_研究責任医師'!M111="","",'様式C_研究責任医師'!M111)</f>
      </c>
      <c r="L92" s="479">
        <f>IF('様式C_研究責任医師'!J97="","",'様式C_研究責任医師'!J97)</f>
      </c>
      <c r="M92" s="325">
        <f>IF('様式C_研究責任医師'!K97="","",'様式C_研究責任医師'!K97)</f>
      </c>
      <c r="N92" s="229">
        <f>IF('様式C_研究責任医師'!N111="","",'様式C_研究責任医師'!N111)</f>
      </c>
      <c r="O92" s="240"/>
      <c r="P92" s="151"/>
      <c r="Q92" s="151"/>
    </row>
    <row r="93" spans="3:17" ht="97.5" customHeight="1">
      <c r="C93" s="500"/>
      <c r="D93" s="501"/>
      <c r="E93" s="502"/>
      <c r="F93" s="148" t="s">
        <v>51</v>
      </c>
      <c r="G93" s="222">
        <f>IF('様式C_研究責任医師'!G113="","",'様式C_研究責任医師'!G113)</f>
      </c>
      <c r="H93" s="226" t="str">
        <f>IF('様式C_研究責任医師'!I113="はい","株式保有あり",IF('様式C_研究責任医師'!I113="いいえ","株式保有なし","-"))</f>
        <v>-</v>
      </c>
      <c r="I93" s="226">
        <f>IF('様式C_研究責任医師'!J113="","",'様式C_研究責任医師'!J113)</f>
      </c>
      <c r="J93" s="227" t="str">
        <f>IF('様式C_研究責任医師'!L113="はい","株式保有あり",IF('様式C_研究責任医師'!L113="いいえ","株式保有なし","-"))</f>
        <v>-</v>
      </c>
      <c r="K93" s="478">
        <f>IF('様式C_研究責任医師'!M113="","",'様式C_研究責任医師'!M113)</f>
      </c>
      <c r="L93" s="479" t="str">
        <f>IF('様式C_研究責任医師'!J99="","",'様式C_研究責任医師'!J99)</f>
        <v>今年度</v>
      </c>
      <c r="M93" s="325">
        <f>IF('様式C_研究責任医師'!K99="","",'様式C_研究責任医師'!K99)</f>
      </c>
      <c r="N93" s="229">
        <f>IF('様式C_研究責任医師'!N113="","",'様式C_研究責任医師'!N113)</f>
      </c>
      <c r="O93" s="240"/>
      <c r="P93" s="151"/>
      <c r="Q93" s="151"/>
    </row>
    <row r="94" spans="3:17" ht="97.5" customHeight="1">
      <c r="C94" s="497" t="s">
        <v>173</v>
      </c>
      <c r="D94" s="498"/>
      <c r="E94" s="512"/>
      <c r="F94" s="152" t="s">
        <v>52</v>
      </c>
      <c r="G94" s="222">
        <f>IF('様式C_研究責任医師'!G115="","",'様式C_研究責任医師'!G115)</f>
      </c>
      <c r="H94" s="222" t="str">
        <f>IF('様式C_研究責任医師'!I115="はい","知的財産への関与あり",IF('様式C_研究責任医師'!I115="いいえ","知的財産への関与なし","-"))</f>
        <v>-</v>
      </c>
      <c r="I94" s="153">
        <f>IF('様式C_研究責任医師'!J115="","",'様式C_研究責任医師'!J115)</f>
      </c>
      <c r="J94" s="221" t="str">
        <f>IF('様式C_研究責任医師'!L115="はい","知的財産への関与あり",IF('様式C_研究責任医師'!L115="いいえ","知的財産への関与なし","-"))</f>
        <v>-</v>
      </c>
      <c r="K94" s="478">
        <f>IF('様式C_研究責任医師'!M115="","",'様式C_研究責任医師'!M115)</f>
      </c>
      <c r="L94" s="479">
        <f>IF('様式C_研究責任医師'!J101="","",'様式C_研究責任医師'!J101)</f>
      </c>
      <c r="M94" s="325" t="str">
        <f>IF('様式C_研究責任医師'!K101="","",'様式C_研究責任医師'!K101)</f>
        <v>COIの内容について
詳細を選択・記述</v>
      </c>
      <c r="N94" s="229">
        <f>IF('様式C_研究責任医師'!N115="","",'様式C_研究責任医師'!N115)</f>
      </c>
      <c r="O94" s="240"/>
      <c r="P94" s="151"/>
      <c r="Q94" s="151"/>
    </row>
    <row r="95" spans="3:17" ht="97.5" customHeight="1">
      <c r="C95" s="513"/>
      <c r="D95" s="514"/>
      <c r="E95" s="515"/>
      <c r="F95" s="148" t="s">
        <v>51</v>
      </c>
      <c r="G95" s="222">
        <f>IF('様式C_研究責任医師'!G117="","",'様式C_研究責任医師'!G117)</f>
      </c>
      <c r="H95" s="222" t="str">
        <f>IF('様式C_研究責任医師'!I117="はい","知的財産への関与あり",IF('様式C_研究責任医師'!I117="いいえ","知的財産への関与なし","-"))</f>
        <v>-</v>
      </c>
      <c r="I95" s="153">
        <f>IF('様式C_研究責任医師'!J117="","",'様式C_研究責任医師'!J117)</f>
      </c>
      <c r="J95" s="221" t="str">
        <f>IF('様式C_研究責任医師'!L117="はい","知的財産への関与あり",IF('様式C_研究責任医師'!L117="いいえ","知的財産への関与なし","-"))</f>
        <v>-</v>
      </c>
      <c r="K95" s="478">
        <f>IF('様式C_研究責任医師'!M117="","",'様式C_研究責任医師'!M117)</f>
      </c>
      <c r="L95" s="479">
        <f>IF('様式C_研究責任医師'!J103="","",'様式C_研究責任医師'!J103)</f>
      </c>
      <c r="M95" s="325" t="str">
        <f>IF('様式C_研究責任医師'!K103="","",'様式C_研究責任医師'!K103)</f>
        <v>期間</v>
      </c>
      <c r="N95" s="229">
        <f>IF('様式C_研究責任医師'!N117="","",'様式C_研究責任医師'!N117)</f>
      </c>
      <c r="O95" s="240"/>
      <c r="P95" s="240"/>
      <c r="Q95" s="240"/>
    </row>
    <row r="96" spans="3:17" ht="10.5" customHeight="1">
      <c r="C96" s="154"/>
      <c r="D96" s="154"/>
      <c r="E96" s="155"/>
      <c r="F96" s="156"/>
      <c r="G96" s="255"/>
      <c r="H96" s="255"/>
      <c r="I96" s="158"/>
      <c r="J96" s="158"/>
      <c r="K96" s="158"/>
      <c r="L96" s="158"/>
      <c r="M96" s="158"/>
      <c r="N96" s="158"/>
      <c r="O96" s="158"/>
      <c r="P96" s="158"/>
      <c r="Q96" s="158"/>
    </row>
    <row r="97" spans="5:17" ht="31.5" customHeight="1">
      <c r="E97" s="141" t="s">
        <v>168</v>
      </c>
      <c r="F97" s="142" t="s">
        <v>123</v>
      </c>
      <c r="G97" s="472">
        <f>IF(G28="","",G28)</f>
      </c>
      <c r="H97" s="473"/>
      <c r="I97" s="474"/>
      <c r="J97" s="474"/>
      <c r="K97" s="474"/>
      <c r="L97" s="474"/>
      <c r="M97" s="474"/>
      <c r="N97" s="474"/>
      <c r="O97" s="474"/>
      <c r="P97" s="474"/>
      <c r="Q97" s="475"/>
    </row>
    <row r="98" spans="5:10" ht="19.5" customHeight="1">
      <c r="E98" s="143"/>
      <c r="F98" s="140"/>
      <c r="G98" s="140"/>
      <c r="H98" s="140"/>
      <c r="I98" s="140"/>
      <c r="J98" s="140"/>
    </row>
    <row r="99" spans="3:17" ht="21" customHeight="1">
      <c r="C99" s="503" t="s">
        <v>62</v>
      </c>
      <c r="D99" s="504"/>
      <c r="E99" s="504"/>
      <c r="F99" s="505"/>
      <c r="G99" s="477" t="s">
        <v>61</v>
      </c>
      <c r="H99" s="315"/>
      <c r="I99" s="477" t="s">
        <v>79</v>
      </c>
      <c r="J99" s="315"/>
      <c r="K99" s="484" t="s">
        <v>111</v>
      </c>
      <c r="L99" s="485"/>
      <c r="M99" s="485"/>
      <c r="N99" s="486"/>
      <c r="O99" s="476" t="s">
        <v>112</v>
      </c>
      <c r="P99" s="476" t="s">
        <v>113</v>
      </c>
      <c r="Q99" s="476" t="s">
        <v>114</v>
      </c>
    </row>
    <row r="100" spans="3:17" ht="21" customHeight="1">
      <c r="C100" s="506"/>
      <c r="D100" s="507"/>
      <c r="E100" s="507"/>
      <c r="F100" s="508"/>
      <c r="G100" s="494" t="s">
        <v>23</v>
      </c>
      <c r="H100" s="476" t="s">
        <v>194</v>
      </c>
      <c r="I100" s="494" t="s">
        <v>23</v>
      </c>
      <c r="J100" s="476" t="s">
        <v>194</v>
      </c>
      <c r="K100" s="487"/>
      <c r="L100" s="488"/>
      <c r="M100" s="488"/>
      <c r="N100" s="489"/>
      <c r="O100" s="493"/>
      <c r="P100" s="495"/>
      <c r="Q100" s="495"/>
    </row>
    <row r="101" spans="3:17" ht="36.75" customHeight="1">
      <c r="C101" s="509"/>
      <c r="D101" s="510"/>
      <c r="E101" s="510"/>
      <c r="F101" s="511"/>
      <c r="G101" s="477"/>
      <c r="H101" s="304"/>
      <c r="I101" s="477"/>
      <c r="J101" s="304"/>
      <c r="K101" s="490"/>
      <c r="L101" s="491"/>
      <c r="M101" s="491"/>
      <c r="N101" s="492"/>
      <c r="O101" s="494"/>
      <c r="P101" s="496"/>
      <c r="Q101" s="496"/>
    </row>
    <row r="102" spans="3:17" ht="67.5" customHeight="1">
      <c r="C102" s="376" t="s">
        <v>177</v>
      </c>
      <c r="D102" s="420"/>
      <c r="E102" s="299"/>
      <c r="F102" s="56" t="s">
        <v>52</v>
      </c>
      <c r="G102" s="226">
        <f>IF('様式C_研究責任医師'!G125="","",'様式C_研究責任医師'!G125)</f>
      </c>
      <c r="H102" s="226"/>
      <c r="I102" s="226">
        <f>IF('様式C_研究責任医師'!J125="","",'様式C_研究責任医師'!J125)</f>
      </c>
      <c r="J102" s="227"/>
      <c r="K102" s="522">
        <f>IF('様式C_研究責任医師'!M125="","",'様式C_研究責任医師'!M125)</f>
      </c>
      <c r="L102" s="523">
        <f>IF('様式C_研究責任医師'!J104="","",'様式C_研究責任医師'!J104)</f>
      </c>
      <c r="M102" s="524" t="str">
        <f>IF('様式C_研究責任医師'!K104="","",'様式C_研究責任医師'!K104)</f>
        <v>給与の有無</v>
      </c>
      <c r="N102" s="228">
        <f>IF('様式C_研究責任医師'!N125="","",'様式C_研究責任医師'!N125)</f>
      </c>
      <c r="O102" s="151"/>
      <c r="P102" s="151"/>
      <c r="Q102" s="144"/>
    </row>
    <row r="103" spans="3:17" ht="97.5" customHeight="1">
      <c r="C103" s="497" t="s">
        <v>178</v>
      </c>
      <c r="D103" s="498"/>
      <c r="E103" s="512"/>
      <c r="F103" s="145" t="s">
        <v>52</v>
      </c>
      <c r="G103" s="222">
        <f>IF('様式C_研究責任医師'!G126="","",'様式C_研究責任医師'!G126)</f>
      </c>
      <c r="H103" s="222" t="str">
        <f>IF('様式C_研究責任医師'!I127="有","給与あり",IF('様式C_研究責任医師'!I127="無","給与なし","-"))</f>
        <v>-</v>
      </c>
      <c r="I103" s="222">
        <f>IF('様式C_研究責任医師'!J126="","",'様式C_研究責任医師'!J126)</f>
      </c>
      <c r="J103" s="223" t="str">
        <f>IF('様式C_研究責任医師'!L127="有","給与あり",IF('様式C_研究責任医師'!L127="無","給与なし","-"))</f>
        <v>-</v>
      </c>
      <c r="K103" s="478">
        <f>IF('様式C_研究責任医師'!M126="","",'様式C_研究責任医師'!M126)</f>
      </c>
      <c r="L103" s="479">
        <f>IF('様式C_研究責任医師'!J105="","",'様式C_研究責任医師'!J105)</f>
      </c>
      <c r="M103" s="325" t="str">
        <f>IF('様式C_研究責任医師'!K105="","",'様式C_研究責任医師'!K105)</f>
        <v>経済的利益の内容(複数ある場合はすべて記載)</v>
      </c>
      <c r="N103" s="229">
        <f>IF('様式C_研究責任医師'!N126="","",'様式C_研究責任医師'!N126)</f>
      </c>
      <c r="O103" s="240"/>
      <c r="P103" s="240"/>
      <c r="Q103" s="147"/>
    </row>
    <row r="104" spans="3:17" ht="97.5" customHeight="1">
      <c r="C104" s="497" t="s">
        <v>171</v>
      </c>
      <c r="D104" s="498"/>
      <c r="E104" s="512"/>
      <c r="F104" s="145" t="s">
        <v>52</v>
      </c>
      <c r="G104" s="222">
        <f>IF('様式C_研究責任医師'!G128="","",'様式C_研究責任医師'!G128)</f>
      </c>
      <c r="H104" s="222" t="str">
        <f>IF('様式C_研究責任医師'!I129&gt;=2500000,"250万円以上の利益あり","-")</f>
        <v>-</v>
      </c>
      <c r="I104" s="222">
        <f>IF('様式C_研究責任医師'!J128="","",'様式C_研究責任医師'!J128)</f>
      </c>
      <c r="J104" s="223" t="str">
        <f>IF('様式C_研究責任医師'!L129&gt;=2500000,"250万円以上の利益あり","-")</f>
        <v>-</v>
      </c>
      <c r="K104" s="478">
        <f>IF('様式C_研究責任医師'!M128="","",'様式C_研究責任医師'!M128)</f>
      </c>
      <c r="L104" s="479">
        <f>IF('様式C_研究責任医師'!J107="","",'様式C_研究責任医師'!J107)</f>
      </c>
      <c r="M104" s="325" t="str">
        <f>IF('様式C_研究責任医師'!K107="","",'様式C_研究責任医師'!K107)</f>
        <v>経済的利益の内容(複数ある場合はすべて記載)</v>
      </c>
      <c r="N104" s="229">
        <f>IF('様式C_研究責任医師'!N128="","",'様式C_研究責任医師'!N128)</f>
      </c>
      <c r="O104" s="240"/>
      <c r="P104" s="240"/>
      <c r="Q104" s="147"/>
    </row>
    <row r="105" spans="3:17" ht="97.5" customHeight="1">
      <c r="C105" s="525"/>
      <c r="D105" s="526"/>
      <c r="E105" s="527"/>
      <c r="F105" s="148" t="s">
        <v>51</v>
      </c>
      <c r="G105" s="222">
        <f>IF('様式C_研究責任医師'!G130="","",'様式C_研究責任医師'!G130)</f>
      </c>
      <c r="H105" s="224" t="str">
        <f>IF('様式C_研究責任医師'!I131&gt;=2500000,"250万円以上の利益あり","-")</f>
        <v>-</v>
      </c>
      <c r="I105" s="224">
        <f>IF('様式C_研究責任医師'!J130="","",'様式C_研究責任医師'!J130)</f>
      </c>
      <c r="J105" s="225" t="str">
        <f>IF('様式C_研究責任医師'!L131&gt;=2500000,"250万円以上の利益あり","-")</f>
        <v>-</v>
      </c>
      <c r="K105" s="478">
        <f>IF('様式C_研究責任医師'!M130="","",'様式C_研究責任医師'!M130)</f>
      </c>
      <c r="L105" s="479">
        <f>IF('様式C_研究責任医師'!J109="","",'様式C_研究責任医師'!J109)</f>
      </c>
      <c r="M105" s="325" t="str">
        <f>IF('様式C_研究責任医師'!K109="","",'様式C_研究責任医師'!K109)</f>
        <v>役職等の種類</v>
      </c>
      <c r="N105" s="229">
        <f>IF('様式C_研究責任医師'!N130="","",'様式C_研究責任医師'!N130)</f>
      </c>
      <c r="O105" s="240"/>
      <c r="P105" s="240"/>
      <c r="Q105" s="147"/>
    </row>
    <row r="106" spans="3:17" ht="97.5" customHeight="1">
      <c r="C106" s="516" t="s">
        <v>180</v>
      </c>
      <c r="D106" s="517"/>
      <c r="E106" s="518"/>
      <c r="F106" s="145" t="s">
        <v>52</v>
      </c>
      <c r="G106" s="222">
        <f>IF('様式C_研究責任医師'!G132="","",'様式C_研究責任医師'!G132)</f>
      </c>
      <c r="H106" s="226"/>
      <c r="I106" s="226">
        <f>IF('様式C_研究責任医師'!J132="","",'様式C_研究責任医師'!J132)</f>
      </c>
      <c r="J106" s="227"/>
      <c r="K106" s="478">
        <f>IF('様式C_研究責任医師'!M132="","",'様式C_研究責任医師'!M132)</f>
      </c>
      <c r="L106" s="479">
        <f>IF('様式C_研究責任医師'!J111="","",'様式C_研究責任医師'!J111)</f>
      </c>
      <c r="M106" s="325" t="str">
        <f>IF('様式C_研究責任医師'!K111="","",'様式C_研究責任医師'!K111)</f>
        <v>株式を保有している</v>
      </c>
      <c r="N106" s="229">
        <f>IF('様式C_研究責任医師'!N132="","",'様式C_研究責任医師'!N132)</f>
      </c>
      <c r="O106" s="240"/>
      <c r="P106" s="151"/>
      <c r="Q106" s="151"/>
    </row>
    <row r="107" spans="3:17" ht="97.5" customHeight="1">
      <c r="C107" s="519"/>
      <c r="D107" s="520"/>
      <c r="E107" s="521"/>
      <c r="F107" s="148" t="s">
        <v>51</v>
      </c>
      <c r="G107" s="222">
        <f>IF('様式C_研究責任医師'!G133="","",'様式C_研究責任医師'!G133)</f>
      </c>
      <c r="H107" s="226"/>
      <c r="I107" s="226">
        <f>IF('様式C_研究責任医師'!J133="","",'様式C_研究責任医師'!J133)</f>
      </c>
      <c r="J107" s="227"/>
      <c r="K107" s="478">
        <f>IF('様式C_研究責任医師'!M133="","",'様式C_研究責任医師'!M133)</f>
      </c>
      <c r="L107" s="479">
        <f>IF('様式C_研究責任医師'!J112="","",'様式C_研究責任医師'!J112)</f>
      </c>
      <c r="M107" s="325" t="str">
        <f>IF('様式C_研究責任医師'!K112="","",'様式C_研究責任医師'!K112)</f>
        <v>株式の保有又は出資の内容</v>
      </c>
      <c r="N107" s="229">
        <f>IF('様式C_研究責任医師'!N133="","",'様式C_研究責任医師'!N133)</f>
      </c>
      <c r="O107" s="240"/>
      <c r="P107" s="151"/>
      <c r="Q107" s="151"/>
    </row>
    <row r="108" spans="3:17" ht="97.5" customHeight="1">
      <c r="C108" s="497" t="s">
        <v>181</v>
      </c>
      <c r="D108" s="498"/>
      <c r="E108" s="499"/>
      <c r="F108" s="145" t="s">
        <v>52</v>
      </c>
      <c r="G108" s="222">
        <f>IF('様式C_研究責任医師'!G134="","",'様式C_研究責任医師'!G134)</f>
      </c>
      <c r="H108" s="226" t="str">
        <f>IF('様式C_研究責任医師'!I134="はい","株式保有あり",IF('様式C_研究責任医師'!I134="いいえ","株式保有なし","-"))</f>
        <v>-</v>
      </c>
      <c r="I108" s="226">
        <f>IF('様式C_研究責任医師'!J134="","",'様式C_研究責任医師'!J134)</f>
      </c>
      <c r="J108" s="227" t="str">
        <f>IF('様式C_研究責任医師'!L134="はい","株式保有あり",IF('様式C_研究責任医師'!L134="いいえ","株式保有なし","-"))</f>
        <v>-</v>
      </c>
      <c r="K108" s="478">
        <f>IF('様式C_研究責任医師'!M134="","",'様式C_研究責任医師'!M134)</f>
      </c>
      <c r="L108" s="479">
        <f>IF('様式C_研究責任医師'!J113="","",'様式C_研究責任医師'!J113)</f>
      </c>
      <c r="M108" s="325" t="str">
        <f>IF('様式C_研究責任医師'!K113="","",'様式C_研究責任医師'!K113)</f>
        <v>株式を保有している</v>
      </c>
      <c r="N108" s="229">
        <f>IF('様式C_研究責任医師'!N134="","",'様式C_研究責任医師'!N134)</f>
      </c>
      <c r="O108" s="240"/>
      <c r="P108" s="151"/>
      <c r="Q108" s="151"/>
    </row>
    <row r="109" spans="3:17" ht="97.5" customHeight="1">
      <c r="C109" s="500"/>
      <c r="D109" s="501"/>
      <c r="E109" s="502"/>
      <c r="F109" s="148" t="s">
        <v>51</v>
      </c>
      <c r="G109" s="222">
        <f>IF('様式C_研究責任医師'!G136="","",'様式C_研究責任医師'!G136)</f>
      </c>
      <c r="H109" s="226" t="str">
        <f>IF('様式C_研究責任医師'!I136="はい","株式保有あり",IF('様式C_研究責任医師'!I136="いいえ","株式保有なし","-"))</f>
        <v>-</v>
      </c>
      <c r="I109" s="226">
        <f>IF('様式C_研究責任医師'!J136="","",'様式C_研究責任医師'!J136)</f>
      </c>
      <c r="J109" s="227" t="str">
        <f>IF('様式C_研究責任医師'!L136="はい","株式保有あり",IF('様式C_研究責任医師'!L136="いいえ","株式保有なし","-"))</f>
        <v>-</v>
      </c>
      <c r="K109" s="478">
        <f>IF('様式C_研究責任医師'!M136="","",'様式C_研究責任医師'!M136)</f>
      </c>
      <c r="L109" s="479">
        <f>IF('様式C_研究責任医師'!J115="","",'様式C_研究責任医師'!J115)</f>
      </c>
      <c r="M109" s="325" t="str">
        <f>IF('様式C_研究責任医師'!K115="","",'様式C_研究責任医師'!K115)</f>
        <v>知的財産への関与有り</v>
      </c>
      <c r="N109" s="229">
        <f>IF('様式C_研究責任医師'!N136="","",'様式C_研究責任医師'!N136)</f>
      </c>
      <c r="O109" s="240"/>
      <c r="P109" s="151"/>
      <c r="Q109" s="151"/>
    </row>
    <row r="110" spans="3:17" ht="97.5" customHeight="1">
      <c r="C110" s="497" t="s">
        <v>173</v>
      </c>
      <c r="D110" s="498"/>
      <c r="E110" s="512"/>
      <c r="F110" s="152" t="s">
        <v>52</v>
      </c>
      <c r="G110" s="222">
        <f>IF('様式C_研究責任医師'!G138="","",'様式C_研究責任医師'!G138)</f>
      </c>
      <c r="H110" s="222" t="str">
        <f>IF('様式C_研究責任医師'!I138="はい","知的財産への関与あり",IF('様式C_研究責任医師'!I138="いいえ","知的財産への関与なし","-"))</f>
        <v>-</v>
      </c>
      <c r="I110" s="153">
        <f>IF('様式C_研究責任医師'!J138="","",'様式C_研究責任医師'!J138)</f>
      </c>
      <c r="J110" s="221" t="str">
        <f>IF('様式C_研究責任医師'!L138="はい","知的財産への関与あり",IF('様式C_研究責任医師'!L138="いいえ","知的財産への関与なし","-"))</f>
        <v>-</v>
      </c>
      <c r="K110" s="478">
        <f>IF('様式C_研究責任医師'!M138="","",'様式C_研究責任医師'!M138)</f>
      </c>
      <c r="L110" s="479">
        <f>IF('様式C_研究責任医師'!J117="","",'様式C_研究責任医師'!J117)</f>
      </c>
      <c r="M110" s="325" t="str">
        <f>IF('様式C_研究責任医師'!K117="","",'様式C_研究責任医師'!K117)</f>
        <v>知的財産への関与有り</v>
      </c>
      <c r="N110" s="229">
        <f>IF('様式C_研究責任医師'!N138="","",'様式C_研究責任医師'!N138)</f>
      </c>
      <c r="O110" s="240"/>
      <c r="P110" s="151"/>
      <c r="Q110" s="151"/>
    </row>
    <row r="111" spans="3:17" ht="97.5" customHeight="1">
      <c r="C111" s="513"/>
      <c r="D111" s="514"/>
      <c r="E111" s="515"/>
      <c r="F111" s="148" t="s">
        <v>51</v>
      </c>
      <c r="G111" s="222">
        <f>IF('様式C_研究責任医師'!G140="","",'様式C_研究責任医師'!G140)</f>
      </c>
      <c r="H111" s="222" t="str">
        <f>IF('様式C_研究責任医師'!I140="はい","知的財産への関与あり",IF('様式C_研究責任医師'!I140="いいえ","知的財産への関与なし","-"))</f>
        <v>-</v>
      </c>
      <c r="I111" s="153">
        <f>IF('様式C_研究責任医師'!J140="","",'様式C_研究責任医師'!J140)</f>
      </c>
      <c r="J111" s="221" t="str">
        <f>IF('様式C_研究責任医師'!L140="はい","知的財産への関与あり",IF('様式C_研究責任医師'!L140="いいえ","知的財産への関与なし","-"))</f>
        <v>-</v>
      </c>
      <c r="K111" s="478">
        <f>IF('様式C_研究責任医師'!M140="","",'様式C_研究責任医師'!M140)</f>
      </c>
      <c r="L111" s="479">
        <f>IF('様式C_研究責任医師'!J119="","",'様式C_研究責任医師'!J119)</f>
      </c>
      <c r="M111" s="325">
        <f>IF('様式C_研究責任医師'!K119="","",'様式C_研究責任医師'!K119)</f>
      </c>
      <c r="N111" s="229">
        <f>IF('様式C_研究責任医師'!N140="","",'様式C_研究責任医師'!N140)</f>
      </c>
      <c r="O111" s="240"/>
      <c r="P111" s="240"/>
      <c r="Q111" s="240"/>
    </row>
    <row r="112" spans="7:10" ht="18.75">
      <c r="G112" s="140"/>
      <c r="H112" s="140"/>
      <c r="I112" s="140"/>
      <c r="J112" s="140"/>
    </row>
    <row r="113" spans="5:17" ht="31.5" customHeight="1">
      <c r="E113" s="141" t="s">
        <v>168</v>
      </c>
      <c r="F113" s="142" t="s">
        <v>124</v>
      </c>
      <c r="G113" s="472">
        <f>IF(G29="","",G29)</f>
      </c>
      <c r="H113" s="473"/>
      <c r="I113" s="474"/>
      <c r="J113" s="474"/>
      <c r="K113" s="474"/>
      <c r="L113" s="474"/>
      <c r="M113" s="474"/>
      <c r="N113" s="474"/>
      <c r="O113" s="474"/>
      <c r="P113" s="474"/>
      <c r="Q113" s="475"/>
    </row>
    <row r="114" spans="5:10" ht="19.5" customHeight="1">
      <c r="E114" s="143"/>
      <c r="F114" s="140"/>
      <c r="G114" s="140"/>
      <c r="H114" s="140"/>
      <c r="I114" s="140"/>
      <c r="J114" s="140"/>
    </row>
    <row r="115" spans="3:17" ht="21" customHeight="1">
      <c r="C115" s="503" t="s">
        <v>62</v>
      </c>
      <c r="D115" s="504"/>
      <c r="E115" s="504"/>
      <c r="F115" s="505"/>
      <c r="G115" s="477" t="s">
        <v>61</v>
      </c>
      <c r="H115" s="315"/>
      <c r="I115" s="477" t="s">
        <v>79</v>
      </c>
      <c r="J115" s="315"/>
      <c r="K115" s="484" t="s">
        <v>111</v>
      </c>
      <c r="L115" s="485"/>
      <c r="M115" s="485"/>
      <c r="N115" s="486"/>
      <c r="O115" s="476" t="s">
        <v>112</v>
      </c>
      <c r="P115" s="476" t="s">
        <v>113</v>
      </c>
      <c r="Q115" s="476" t="s">
        <v>114</v>
      </c>
    </row>
    <row r="116" spans="3:17" ht="21" customHeight="1">
      <c r="C116" s="506"/>
      <c r="D116" s="507"/>
      <c r="E116" s="507"/>
      <c r="F116" s="508"/>
      <c r="G116" s="494" t="s">
        <v>23</v>
      </c>
      <c r="H116" s="476" t="s">
        <v>194</v>
      </c>
      <c r="I116" s="494" t="s">
        <v>23</v>
      </c>
      <c r="J116" s="476" t="s">
        <v>194</v>
      </c>
      <c r="K116" s="487"/>
      <c r="L116" s="488"/>
      <c r="M116" s="488"/>
      <c r="N116" s="489"/>
      <c r="O116" s="493"/>
      <c r="P116" s="495"/>
      <c r="Q116" s="495"/>
    </row>
    <row r="117" spans="3:17" ht="36.75" customHeight="1">
      <c r="C117" s="509"/>
      <c r="D117" s="510"/>
      <c r="E117" s="510"/>
      <c r="F117" s="511"/>
      <c r="G117" s="477"/>
      <c r="H117" s="304"/>
      <c r="I117" s="477"/>
      <c r="J117" s="304"/>
      <c r="K117" s="490"/>
      <c r="L117" s="491"/>
      <c r="M117" s="491"/>
      <c r="N117" s="492"/>
      <c r="O117" s="494"/>
      <c r="P117" s="496"/>
      <c r="Q117" s="496"/>
    </row>
    <row r="118" spans="3:17" ht="67.5" customHeight="1">
      <c r="C118" s="376" t="s">
        <v>177</v>
      </c>
      <c r="D118" s="420"/>
      <c r="E118" s="299"/>
      <c r="F118" s="56" t="s">
        <v>52</v>
      </c>
      <c r="G118" s="226">
        <f>IF('様式C_研究責任医師'!G148="","",'様式C_研究責任医師'!G148)</f>
      </c>
      <c r="H118" s="226"/>
      <c r="I118" s="226">
        <f>IF('様式C_研究責任医師'!J148="","",'様式C_研究責任医師'!J148)</f>
      </c>
      <c r="J118" s="227"/>
      <c r="K118" s="522">
        <f>IF('様式C_研究責任医師'!M148="","",'様式C_研究責任医師'!M148)</f>
      </c>
      <c r="L118" s="523">
        <f>IF('様式C_研究責任医師'!J120="","",'様式C_研究責任医師'!J120)</f>
      </c>
      <c r="M118" s="524">
        <f>IF('様式C_研究責任医師'!K120="","",'様式C_研究責任医師'!K120)</f>
      </c>
      <c r="N118" s="228">
        <f>IF('様式C_研究責任医師'!N148="","",'様式C_研究責任医師'!N148)</f>
      </c>
      <c r="O118" s="151"/>
      <c r="P118" s="151"/>
      <c r="Q118" s="144"/>
    </row>
    <row r="119" spans="3:17" ht="97.5" customHeight="1">
      <c r="C119" s="497" t="s">
        <v>178</v>
      </c>
      <c r="D119" s="498"/>
      <c r="E119" s="512"/>
      <c r="F119" s="145" t="s">
        <v>52</v>
      </c>
      <c r="G119" s="222">
        <f>IF('様式C_研究責任医師'!G149="","",'様式C_研究責任医師'!G149)</f>
      </c>
      <c r="H119" s="222" t="str">
        <f>IF('様式C_研究責任医師'!I150="有","給与あり",IF('様式C_研究責任医師'!I150="無","給与なし","-"))</f>
        <v>-</v>
      </c>
      <c r="I119" s="222">
        <f>IF('様式C_研究責任医師'!J149="","",'様式C_研究責任医師'!J149)</f>
      </c>
      <c r="J119" s="223" t="str">
        <f>IF('様式C_研究責任医師'!L150="有","給与あり",IF('様式C_研究責任医師'!L150="無","給与なし","-"))</f>
        <v>-</v>
      </c>
      <c r="K119" s="478">
        <f>IF('様式C_研究責任医師'!M149="","",'様式C_研究責任医師'!M149)</f>
      </c>
      <c r="L119" s="479">
        <f>IF('様式C_研究責任医師'!J121="","",'様式C_研究責任医師'!J121)</f>
      </c>
      <c r="M119" s="325">
        <f>IF('様式C_研究責任医師'!K121="","",'様式C_研究責任医師'!K121)</f>
      </c>
      <c r="N119" s="229">
        <f>IF('様式C_研究責任医師'!N149="","",'様式C_研究責任医師'!N149)</f>
      </c>
      <c r="O119" s="240"/>
      <c r="P119" s="240"/>
      <c r="Q119" s="147"/>
    </row>
    <row r="120" spans="3:17" ht="97.5" customHeight="1">
      <c r="C120" s="497" t="s">
        <v>171</v>
      </c>
      <c r="D120" s="498"/>
      <c r="E120" s="512"/>
      <c r="F120" s="145" t="s">
        <v>52</v>
      </c>
      <c r="G120" s="222">
        <f>IF('様式C_研究責任医師'!G151="","",'様式C_研究責任医師'!G151)</f>
      </c>
      <c r="H120" s="222" t="str">
        <f>IF('様式C_研究責任医師'!I152&gt;=2500000,"250万円以上の利益あり","-")</f>
        <v>-</v>
      </c>
      <c r="I120" s="222">
        <f>IF('様式C_研究責任医師'!J151="","",'様式C_研究責任医師'!J151)</f>
      </c>
      <c r="J120" s="223" t="str">
        <f>IF('様式C_研究責任医師'!L152&gt;=2500000,"250万円以上の利益あり","-")</f>
        <v>-</v>
      </c>
      <c r="K120" s="478">
        <f>IF('様式C_研究責任医師'!M151="","",'様式C_研究責任医師'!M151)</f>
      </c>
      <c r="L120" s="479" t="str">
        <f>IF('様式C_研究責任医師'!J123="","",'様式C_研究責任医師'!J123)</f>
        <v>有無</v>
      </c>
      <c r="M120" s="325" t="str">
        <f>IF('様式C_研究責任医師'!K123="","",'様式C_研究責任医師'!K123)</f>
        <v>「はい」と回答した項目について</v>
      </c>
      <c r="N120" s="229">
        <f>IF('様式C_研究責任医師'!N151="","",'様式C_研究責任医師'!N151)</f>
      </c>
      <c r="O120" s="240"/>
      <c r="P120" s="240"/>
      <c r="Q120" s="147"/>
    </row>
    <row r="121" spans="3:17" ht="97.5" customHeight="1">
      <c r="C121" s="525"/>
      <c r="D121" s="526"/>
      <c r="E121" s="527"/>
      <c r="F121" s="148" t="s">
        <v>51</v>
      </c>
      <c r="G121" s="222">
        <f>IF('様式C_研究責任医師'!G153="","",'様式C_研究責任医師'!G153)</f>
      </c>
      <c r="H121" s="224" t="str">
        <f>IF('様式C_研究責任医師'!I154&gt;=2500000,"250万円以上の利益あり","-")</f>
        <v>-</v>
      </c>
      <c r="I121" s="224">
        <f>IF('様式C_研究責任医師'!J153="","",'様式C_研究責任医師'!J153)</f>
      </c>
      <c r="J121" s="225" t="str">
        <f>IF('様式C_研究責任医師'!L154&gt;=2500000,"250万円以上の利益あり","-")</f>
        <v>-</v>
      </c>
      <c r="K121" s="478">
        <f>IF('様式C_研究責任医師'!M153="","",'様式C_研究責任医師'!M153)</f>
      </c>
      <c r="L121" s="479">
        <f>IF('様式C_研究責任医師'!J125="","",'様式C_研究責任医師'!J125)</f>
      </c>
      <c r="M121" s="325" t="str">
        <f>IF('様式C_研究責任医師'!K125="","",'様式C_研究責任医師'!K125)</f>
        <v>受入金額(円)</v>
      </c>
      <c r="N121" s="229">
        <f>IF('様式C_研究責任医師'!N153="","",'様式C_研究責任医師'!N153)</f>
      </c>
      <c r="O121" s="240"/>
      <c r="P121" s="240"/>
      <c r="Q121" s="147"/>
    </row>
    <row r="122" spans="3:17" ht="97.5" customHeight="1">
      <c r="C122" s="516" t="s">
        <v>180</v>
      </c>
      <c r="D122" s="517"/>
      <c r="E122" s="518"/>
      <c r="F122" s="145" t="s">
        <v>52</v>
      </c>
      <c r="G122" s="222">
        <f>IF('様式C_研究責任医師'!G155="","",'様式C_研究責任医師'!G155)</f>
      </c>
      <c r="H122" s="226"/>
      <c r="I122" s="226">
        <f>IF('様式C_研究責任医師'!J155="","",'様式C_研究責任医師'!J155)</f>
      </c>
      <c r="J122" s="227"/>
      <c r="K122" s="478">
        <f>IF('様式C_研究責任医師'!M155="","",'様式C_研究責任医師'!M155)</f>
      </c>
      <c r="L122" s="479">
        <f>IF('様式C_研究責任医師'!J127="","",'様式C_研究責任医師'!J127)</f>
      </c>
      <c r="M122" s="325" t="str">
        <f>IF('様式C_研究責任医師'!K127="","",'様式C_研究責任医師'!K127)</f>
        <v>給与の有無</v>
      </c>
      <c r="N122" s="229">
        <f>IF('様式C_研究責任医師'!N155="","",'様式C_研究責任医師'!N155)</f>
      </c>
      <c r="O122" s="240"/>
      <c r="P122" s="151"/>
      <c r="Q122" s="151"/>
    </row>
    <row r="123" spans="3:17" ht="97.5" customHeight="1">
      <c r="C123" s="519"/>
      <c r="D123" s="520"/>
      <c r="E123" s="521"/>
      <c r="F123" s="148" t="s">
        <v>51</v>
      </c>
      <c r="G123" s="222">
        <f>IF('様式C_研究責任医師'!G156="","",'様式C_研究責任医師'!G156)</f>
      </c>
      <c r="H123" s="226"/>
      <c r="I123" s="226">
        <f>IF('様式C_研究責任医師'!J156="","",'様式C_研究責任医師'!J156)</f>
      </c>
      <c r="J123" s="227"/>
      <c r="K123" s="478">
        <f>IF('様式C_研究責任医師'!M156="","",'様式C_研究責任医師'!M156)</f>
      </c>
      <c r="L123" s="479">
        <f>IF('様式C_研究責任医師'!J128="","",'様式C_研究責任医師'!J128)</f>
      </c>
      <c r="M123" s="325" t="str">
        <f>IF('様式C_研究責任医師'!K128="","",'様式C_研究責任医師'!K128)</f>
        <v>経済的利益の内容(複数ある場合はすべて記載)</v>
      </c>
      <c r="N123" s="229">
        <f>IF('様式C_研究責任医師'!N156="","",'様式C_研究責任医師'!N156)</f>
      </c>
      <c r="O123" s="240"/>
      <c r="P123" s="151"/>
      <c r="Q123" s="151"/>
    </row>
    <row r="124" spans="3:17" ht="97.5" customHeight="1">
      <c r="C124" s="497" t="s">
        <v>181</v>
      </c>
      <c r="D124" s="498"/>
      <c r="E124" s="499"/>
      <c r="F124" s="145" t="s">
        <v>52</v>
      </c>
      <c r="G124" s="222">
        <f>IF('様式C_研究責任医師'!G157="","",'様式C_研究責任医師'!G157)</f>
      </c>
      <c r="H124" s="226" t="str">
        <f>IF('様式C_研究責任医師'!I157="はい","株式保有あり",IF('様式C_研究責任医師'!I157="いいえ","株式保有なし","-"))</f>
        <v>-</v>
      </c>
      <c r="I124" s="226">
        <f>IF('様式C_研究責任医師'!J157="","",'様式C_研究責任医師'!J157)</f>
      </c>
      <c r="J124" s="227" t="str">
        <f>IF('様式C_研究責任医師'!L157="はい","株式保有あり",IF('様式C_研究責任医師'!L157="いいえ","株式保有なし","-"))</f>
        <v>-</v>
      </c>
      <c r="K124" s="478">
        <f>IF('様式C_研究責任医師'!M157="","",'様式C_研究責任医師'!M157)</f>
      </c>
      <c r="L124" s="479">
        <f>IF('様式C_研究責任医師'!J129="","",'様式C_研究責任医師'!J129)</f>
      </c>
      <c r="M124" s="325" t="str">
        <f>IF('様式C_研究責任医師'!K129="","",'様式C_研究責任医師'!K129)</f>
        <v>受入金額(円)</v>
      </c>
      <c r="N124" s="229">
        <f>IF('様式C_研究責任医師'!N157="","",'様式C_研究責任医師'!N157)</f>
      </c>
      <c r="O124" s="240"/>
      <c r="P124" s="151"/>
      <c r="Q124" s="151"/>
    </row>
    <row r="125" spans="3:17" ht="97.5" customHeight="1">
      <c r="C125" s="500"/>
      <c r="D125" s="501"/>
      <c r="E125" s="502"/>
      <c r="F125" s="148" t="s">
        <v>51</v>
      </c>
      <c r="G125" s="222">
        <f>IF('様式C_研究責任医師'!G159="","",'様式C_研究責任医師'!G159)</f>
      </c>
      <c r="H125" s="226" t="str">
        <f>IF('様式C_研究責任医師'!I159="はい","株式保有あり",IF('様式C_研究責任医師'!I159="いいえ","株式保有なし","-"))</f>
        <v>-</v>
      </c>
      <c r="I125" s="226">
        <f>IF('様式C_研究責任医師'!J159="","",'様式C_研究責任医師'!J159)</f>
      </c>
      <c r="J125" s="227" t="str">
        <f>IF('様式C_研究責任医師'!L159="はい","株式保有あり",IF('様式C_研究責任医師'!L159="いいえ","株式保有なし","-"))</f>
        <v>-</v>
      </c>
      <c r="K125" s="478">
        <f>IF('様式C_研究責任医師'!M159="","",'様式C_研究責任医師'!M159)</f>
      </c>
      <c r="L125" s="479">
        <f>IF('様式C_研究責任医師'!J131="","",'様式C_研究責任医師'!J131)</f>
      </c>
      <c r="M125" s="325" t="str">
        <f>IF('様式C_研究責任医師'!K131="","",'様式C_研究責任医師'!K131)</f>
        <v>受入金額(円)</v>
      </c>
      <c r="N125" s="229">
        <f>IF('様式C_研究責任医師'!N159="","",'様式C_研究責任医師'!N159)</f>
      </c>
      <c r="O125" s="240"/>
      <c r="P125" s="151"/>
      <c r="Q125" s="151"/>
    </row>
    <row r="126" spans="3:17" ht="97.5" customHeight="1">
      <c r="C126" s="497" t="s">
        <v>173</v>
      </c>
      <c r="D126" s="498"/>
      <c r="E126" s="512"/>
      <c r="F126" s="152" t="s">
        <v>52</v>
      </c>
      <c r="G126" s="222">
        <f>IF('様式C_研究責任医師'!G161="","",'様式C_研究責任医師'!G161)</f>
      </c>
      <c r="H126" s="222" t="str">
        <f>IF('様式C_研究責任医師'!I161="はい","知的財産への関与あり",IF('様式C_研究責任医師'!I161="いいえ","知的財産への関与なし","-"))</f>
        <v>-</v>
      </c>
      <c r="I126" s="153">
        <f>IF('様式C_研究責任医師'!J161="","",'様式C_研究責任医師'!J161)</f>
      </c>
      <c r="J126" s="221" t="str">
        <f>IF('様式C_研究責任医師'!L161="はい","知的財産への関与あり",IF('様式C_研究責任医師'!L161="いいえ","知的財産への関与なし","-"))</f>
        <v>-</v>
      </c>
      <c r="K126" s="478">
        <f>IF('様式C_研究責任医師'!M161="","",'様式C_研究責任医師'!M161)</f>
      </c>
      <c r="L126" s="479">
        <f>IF('様式C_研究責任医師'!J133="","",'様式C_研究責任医師'!J133)</f>
      </c>
      <c r="M126" s="325" t="str">
        <f>IF('様式C_研究責任医師'!K133="","",'様式C_研究責任医師'!K133)</f>
        <v>役職等の種類</v>
      </c>
      <c r="N126" s="229">
        <f>IF('様式C_研究責任医師'!N161="","",'様式C_研究責任医師'!N161)</f>
      </c>
      <c r="O126" s="240"/>
      <c r="P126" s="151"/>
      <c r="Q126" s="151"/>
    </row>
    <row r="127" spans="3:17" ht="97.5" customHeight="1">
      <c r="C127" s="513"/>
      <c r="D127" s="514"/>
      <c r="E127" s="515"/>
      <c r="F127" s="148" t="s">
        <v>51</v>
      </c>
      <c r="G127" s="222">
        <f>IF('様式C_研究責任医師'!G163="","",'様式C_研究責任医師'!G163)</f>
      </c>
      <c r="H127" s="222" t="str">
        <f>IF('様式C_研究責任医師'!I163="はい","知的財産への関与あり",IF('様式C_研究責任医師'!I163="いいえ","知的財産への関与なし","-"))</f>
        <v>-</v>
      </c>
      <c r="I127" s="153">
        <f>IF('様式C_研究責任医師'!J163="","",'様式C_研究責任医師'!J163)</f>
      </c>
      <c r="J127" s="221" t="str">
        <f>IF('様式C_研究責任医師'!L163="はい","知的財産への関与あり",IF('様式C_研究責任医師'!L163="いいえ","知的財産への関与なし","-"))</f>
        <v>-</v>
      </c>
      <c r="K127" s="478">
        <f>IF('様式C_研究責任医師'!M163="","",'様式C_研究責任医師'!M163)</f>
      </c>
      <c r="L127" s="479">
        <f>IF('様式C_研究責任医師'!J135="","",'様式C_研究責任医師'!J135)</f>
      </c>
      <c r="M127" s="325" t="str">
        <f>IF('様式C_研究責任医師'!K135="","",'様式C_研究責任医師'!K135)</f>
        <v>株式の保有又は出資の内容</v>
      </c>
      <c r="N127" s="229">
        <f>IF('様式C_研究責任医師'!N163="","",'様式C_研究責任医師'!N163)</f>
      </c>
      <c r="O127" s="240"/>
      <c r="P127" s="240"/>
      <c r="Q127" s="240"/>
    </row>
    <row r="128" spans="3:17" ht="10.5" customHeight="1">
      <c r="C128" s="154"/>
      <c r="D128" s="154"/>
      <c r="E128" s="155"/>
      <c r="F128" s="156"/>
      <c r="G128" s="255"/>
      <c r="H128" s="255"/>
      <c r="I128" s="158"/>
      <c r="J128" s="158"/>
      <c r="K128" s="158"/>
      <c r="L128" s="158"/>
      <c r="M128" s="158"/>
      <c r="N128" s="158"/>
      <c r="O128" s="158"/>
      <c r="P128" s="158"/>
      <c r="Q128" s="158"/>
    </row>
    <row r="129" spans="5:17" ht="31.5" customHeight="1">
      <c r="E129" s="141" t="s">
        <v>168</v>
      </c>
      <c r="F129" s="142" t="s">
        <v>125</v>
      </c>
      <c r="G129" s="472">
        <f>IF(G30="","",G30)</f>
      </c>
      <c r="H129" s="473"/>
      <c r="I129" s="474"/>
      <c r="J129" s="474"/>
      <c r="K129" s="474"/>
      <c r="L129" s="474"/>
      <c r="M129" s="474"/>
      <c r="N129" s="474"/>
      <c r="O129" s="474"/>
      <c r="P129" s="474"/>
      <c r="Q129" s="475"/>
    </row>
    <row r="130" spans="5:10" ht="19.5" customHeight="1">
      <c r="E130" s="143"/>
      <c r="F130" s="140"/>
      <c r="G130" s="140"/>
      <c r="H130" s="140"/>
      <c r="I130" s="140"/>
      <c r="J130" s="140"/>
    </row>
    <row r="131" spans="3:17" ht="21" customHeight="1">
      <c r="C131" s="503" t="s">
        <v>62</v>
      </c>
      <c r="D131" s="504"/>
      <c r="E131" s="504"/>
      <c r="F131" s="505"/>
      <c r="G131" s="477" t="s">
        <v>61</v>
      </c>
      <c r="H131" s="315"/>
      <c r="I131" s="477" t="s">
        <v>79</v>
      </c>
      <c r="J131" s="315"/>
      <c r="K131" s="484" t="s">
        <v>111</v>
      </c>
      <c r="L131" s="485"/>
      <c r="M131" s="485"/>
      <c r="N131" s="486"/>
      <c r="O131" s="476" t="s">
        <v>112</v>
      </c>
      <c r="P131" s="476" t="s">
        <v>113</v>
      </c>
      <c r="Q131" s="476" t="s">
        <v>114</v>
      </c>
    </row>
    <row r="132" spans="3:17" ht="21" customHeight="1">
      <c r="C132" s="506"/>
      <c r="D132" s="507"/>
      <c r="E132" s="507"/>
      <c r="F132" s="508"/>
      <c r="G132" s="494" t="s">
        <v>23</v>
      </c>
      <c r="H132" s="476" t="s">
        <v>194</v>
      </c>
      <c r="I132" s="494" t="s">
        <v>23</v>
      </c>
      <c r="J132" s="476" t="s">
        <v>194</v>
      </c>
      <c r="K132" s="487"/>
      <c r="L132" s="488"/>
      <c r="M132" s="488"/>
      <c r="N132" s="489"/>
      <c r="O132" s="493"/>
      <c r="P132" s="495"/>
      <c r="Q132" s="495"/>
    </row>
    <row r="133" spans="3:17" ht="36.75" customHeight="1">
      <c r="C133" s="509"/>
      <c r="D133" s="510"/>
      <c r="E133" s="510"/>
      <c r="F133" s="511"/>
      <c r="G133" s="477"/>
      <c r="H133" s="304"/>
      <c r="I133" s="477"/>
      <c r="J133" s="304"/>
      <c r="K133" s="490"/>
      <c r="L133" s="491"/>
      <c r="M133" s="491"/>
      <c r="N133" s="492"/>
      <c r="O133" s="494"/>
      <c r="P133" s="496"/>
      <c r="Q133" s="496"/>
    </row>
    <row r="134" spans="3:17" ht="67.5" customHeight="1">
      <c r="C134" s="376" t="s">
        <v>177</v>
      </c>
      <c r="D134" s="420"/>
      <c r="E134" s="299"/>
      <c r="F134" s="56" t="s">
        <v>52</v>
      </c>
      <c r="G134" s="226">
        <f>IF('様式C_研究責任医師'!G171="","",'様式C_研究責任医師'!G171)</f>
      </c>
      <c r="H134" s="226"/>
      <c r="I134" s="226">
        <f>IF('様式C_研究責任医師'!J171="","",'様式C_研究責任医師'!J171)</f>
      </c>
      <c r="J134" s="227"/>
      <c r="K134" s="522">
        <f>IF('様式C_研究責任医師'!M171="","",'様式C_研究責任医師'!M171)</f>
      </c>
      <c r="L134" s="523">
        <f>IF('様式C_研究責任医師'!J136="","",'様式C_研究責任医師'!J136)</f>
      </c>
      <c r="M134" s="524" t="str">
        <f>IF('様式C_研究責任医師'!K136="","",'様式C_研究責任医師'!K136)</f>
        <v>株式を保有している</v>
      </c>
      <c r="N134" s="228">
        <f>IF('様式C_研究責任医師'!N171="","",'様式C_研究責任医師'!N171)</f>
      </c>
      <c r="O134" s="151"/>
      <c r="P134" s="151"/>
      <c r="Q134" s="144"/>
    </row>
    <row r="135" spans="3:17" ht="97.5" customHeight="1">
      <c r="C135" s="497" t="s">
        <v>178</v>
      </c>
      <c r="D135" s="498"/>
      <c r="E135" s="512"/>
      <c r="F135" s="145" t="s">
        <v>52</v>
      </c>
      <c r="G135" s="222">
        <f>IF('様式C_研究責任医師'!G172="","",'様式C_研究責任医師'!G172)</f>
      </c>
      <c r="H135" s="222" t="str">
        <f>IF('様式C_研究責任医師'!I173="有","給与あり",IF('様式C_研究責任医師'!I173="無","給与なし","-"))</f>
        <v>-</v>
      </c>
      <c r="I135" s="222">
        <f>IF('様式C_研究責任医師'!J172="","",'様式C_研究責任医師'!J172)</f>
      </c>
      <c r="J135" s="223" t="str">
        <f>IF('様式C_研究責任医師'!L173="有","給与あり",IF('様式C_研究責任医師'!L173="無","給与なし","-"))</f>
        <v>-</v>
      </c>
      <c r="K135" s="478">
        <f>IF('様式C_研究責任医師'!M172="","",'様式C_研究責任医師'!M172)</f>
      </c>
      <c r="L135" s="479">
        <f>IF('様式C_研究責任医師'!J137="","",'様式C_研究責任医師'!J137)</f>
      </c>
      <c r="M135" s="325" t="str">
        <f>IF('様式C_研究責任医師'!K137="","",'様式C_研究責任医師'!K137)</f>
        <v>株式の保有又は出資の内容</v>
      </c>
      <c r="N135" s="229">
        <f>IF('様式C_研究責任医師'!N172="","",'様式C_研究責任医師'!N172)</f>
      </c>
      <c r="O135" s="240"/>
      <c r="P135" s="240"/>
      <c r="Q135" s="147"/>
    </row>
    <row r="136" spans="3:17" ht="97.5" customHeight="1">
      <c r="C136" s="497" t="s">
        <v>171</v>
      </c>
      <c r="D136" s="498"/>
      <c r="E136" s="512"/>
      <c r="F136" s="145" t="s">
        <v>52</v>
      </c>
      <c r="G136" s="222">
        <f>IF('様式C_研究責任医師'!G174="","",'様式C_研究責任医師'!G174)</f>
      </c>
      <c r="H136" s="222" t="str">
        <f>IF('様式C_研究責任医師'!I175&gt;=2500000,"250万円以上の利益あり","-")</f>
        <v>-</v>
      </c>
      <c r="I136" s="222">
        <f>IF('様式C_研究責任医師'!J174="","",'様式C_研究責任医師'!J174)</f>
      </c>
      <c r="J136" s="223" t="str">
        <f>IF('様式C_研究責任医師'!L175&gt;=2500000,"250万円以上の利益あり","-")</f>
        <v>-</v>
      </c>
      <c r="K136" s="478">
        <f>IF('様式C_研究責任医師'!M174="","",'様式C_研究責任医師'!M174)</f>
      </c>
      <c r="L136" s="479">
        <f>IF('様式C_研究責任医師'!J139="","",'様式C_研究責任医師'!J139)</f>
      </c>
      <c r="M136" s="325" t="str">
        <f>IF('様式C_研究責任医師'!K139="","",'様式C_研究責任医師'!K139)</f>
        <v>その他の関与</v>
      </c>
      <c r="N136" s="229">
        <f>IF('様式C_研究責任医師'!N174="","",'様式C_研究責任医師'!N174)</f>
      </c>
      <c r="O136" s="240"/>
      <c r="P136" s="240"/>
      <c r="Q136" s="147"/>
    </row>
    <row r="137" spans="3:17" ht="97.5" customHeight="1">
      <c r="C137" s="525"/>
      <c r="D137" s="526"/>
      <c r="E137" s="527"/>
      <c r="F137" s="148" t="s">
        <v>51</v>
      </c>
      <c r="G137" s="222">
        <f>IF('様式C_研究責任医師'!G176="","",'様式C_研究責任医師'!G176)</f>
      </c>
      <c r="H137" s="224" t="str">
        <f>IF('様式C_研究責任医師'!I177&gt;=2500000,"250万円以上の利益あり","-")</f>
        <v>-</v>
      </c>
      <c r="I137" s="224">
        <f>IF('様式C_研究責任医師'!J176="","",'様式C_研究責任医師'!J176)</f>
      </c>
      <c r="J137" s="225" t="str">
        <f>IF('様式C_研究責任医師'!L177&gt;=2500000,"250万円以上の利益あり","-")</f>
        <v>-</v>
      </c>
      <c r="K137" s="478">
        <f>IF('様式C_研究責任医師'!M176="","",'様式C_研究責任医師'!M176)</f>
      </c>
      <c r="L137" s="479">
        <f>IF('様式C_研究責任医師'!J141="","",'様式C_研究責任医師'!J141)</f>
      </c>
      <c r="M137" s="325" t="str">
        <f>IF('様式C_研究責任医師'!K141="","",'様式C_研究責任医師'!K141)</f>
        <v>その他の関与</v>
      </c>
      <c r="N137" s="229">
        <f>IF('様式C_研究責任医師'!N176="","",'様式C_研究責任医師'!N176)</f>
      </c>
      <c r="O137" s="240"/>
      <c r="P137" s="240"/>
      <c r="Q137" s="147"/>
    </row>
    <row r="138" spans="3:17" ht="97.5" customHeight="1">
      <c r="C138" s="516" t="s">
        <v>180</v>
      </c>
      <c r="D138" s="517"/>
      <c r="E138" s="518"/>
      <c r="F138" s="145" t="s">
        <v>52</v>
      </c>
      <c r="G138" s="222">
        <f>IF('様式C_研究責任医師'!G178="","",'様式C_研究責任医師'!G178)</f>
      </c>
      <c r="H138" s="226"/>
      <c r="I138" s="226">
        <f>IF('様式C_研究責任医師'!J178="","",'様式C_研究責任医師'!J178)</f>
      </c>
      <c r="J138" s="227"/>
      <c r="K138" s="478">
        <f>IF('様式C_研究責任医師'!M178="","",'様式C_研究責任医師'!M178)</f>
      </c>
      <c r="L138" s="479">
        <f>IF('様式C_研究責任医師'!J143="","",'様式C_研究責任医師'!J143)</f>
      </c>
      <c r="M138" s="325">
        <f>IF('様式C_研究責任医師'!K143="","",'様式C_研究責任医師'!K143)</f>
      </c>
      <c r="N138" s="229">
        <f>IF('様式C_研究責任医師'!N178="","",'様式C_研究責任医師'!N178)</f>
      </c>
      <c r="O138" s="240"/>
      <c r="P138" s="151"/>
      <c r="Q138" s="151"/>
    </row>
    <row r="139" spans="3:17" ht="97.5" customHeight="1">
      <c r="C139" s="519"/>
      <c r="D139" s="520"/>
      <c r="E139" s="521"/>
      <c r="F139" s="148" t="s">
        <v>51</v>
      </c>
      <c r="G139" s="222">
        <f>IF('様式C_研究責任医師'!G179="","",'様式C_研究責任医師'!G179)</f>
      </c>
      <c r="H139" s="226"/>
      <c r="I139" s="226">
        <f>IF('様式C_研究責任医師'!J179="","",'様式C_研究責任医師'!J179)</f>
      </c>
      <c r="J139" s="227"/>
      <c r="K139" s="478">
        <f>IF('様式C_研究責任医師'!M179="","",'様式C_研究責任医師'!M179)</f>
      </c>
      <c r="L139" s="479">
        <f>IF('様式C_研究責任医師'!J144="","",'様式C_研究責任医師'!J144)</f>
      </c>
      <c r="M139" s="325">
        <f>IF('様式C_研究責任医師'!K144="","",'様式C_研究責任医師'!K144)</f>
      </c>
      <c r="N139" s="229">
        <f>IF('様式C_研究責任医師'!N179="","",'様式C_研究責任医師'!N179)</f>
      </c>
      <c r="O139" s="240"/>
      <c r="P139" s="151"/>
      <c r="Q139" s="151"/>
    </row>
    <row r="140" spans="3:17" ht="97.5" customHeight="1">
      <c r="C140" s="497" t="s">
        <v>181</v>
      </c>
      <c r="D140" s="498"/>
      <c r="E140" s="499"/>
      <c r="F140" s="145" t="s">
        <v>52</v>
      </c>
      <c r="G140" s="222">
        <f>IF('様式C_研究責任医師'!G180="","",'様式C_研究責任医師'!G180)</f>
      </c>
      <c r="H140" s="226" t="str">
        <f>IF('様式C_研究責任医師'!I180="はい","株式保有あり",IF('様式C_研究責任医師'!I180="いいえ","株式保有なし","-"))</f>
        <v>-</v>
      </c>
      <c r="I140" s="226">
        <f>IF('様式C_研究責任医師'!J180="","",'様式C_研究責任医師'!J180)</f>
      </c>
      <c r="J140" s="227" t="str">
        <f>IF('様式C_研究責任医師'!L180="はい","株式保有あり",IF('様式C_研究責任医師'!L180="いいえ","株式保有なし","-"))</f>
        <v>-</v>
      </c>
      <c r="K140" s="478">
        <f>IF('様式C_研究責任医師'!M180="","",'様式C_研究責任医師'!M180)</f>
      </c>
      <c r="L140" s="479" t="str">
        <f>IF('様式C_研究責任医師'!J145="","",'様式C_研究責任医師'!J145)</f>
        <v>今年度</v>
      </c>
      <c r="M140" s="325">
        <f>IF('様式C_研究責任医師'!K145="","",'様式C_研究責任医師'!K145)</f>
      </c>
      <c r="N140" s="229">
        <f>IF('様式C_研究責任医師'!N180="","",'様式C_研究責任医師'!N180)</f>
      </c>
      <c r="O140" s="240"/>
      <c r="P140" s="151"/>
      <c r="Q140" s="151"/>
    </row>
    <row r="141" spans="3:17" ht="97.5" customHeight="1">
      <c r="C141" s="500"/>
      <c r="D141" s="501"/>
      <c r="E141" s="502"/>
      <c r="F141" s="148" t="s">
        <v>51</v>
      </c>
      <c r="G141" s="222">
        <f>IF('様式C_研究責任医師'!G182="","",'様式C_研究責任医師'!G182)</f>
      </c>
      <c r="H141" s="226" t="str">
        <f>IF('様式C_研究責任医師'!I182="はい","株式保有あり",IF('様式C_研究責任医師'!I182="いいえ","株式保有なし","-"))</f>
        <v>-</v>
      </c>
      <c r="I141" s="226">
        <f>IF('様式C_研究責任医師'!J182="","",'様式C_研究責任医師'!J182)</f>
      </c>
      <c r="J141" s="227" t="str">
        <f>IF('様式C_研究責任医師'!L182="はい","株式保有あり",IF('様式C_研究責任医師'!L182="いいえ","株式保有なし","-"))</f>
        <v>-</v>
      </c>
      <c r="K141" s="478">
        <f>IF('様式C_研究責任医師'!M182="","",'様式C_研究責任医師'!M182)</f>
      </c>
      <c r="L141" s="479">
        <f>IF('様式C_研究責任医師'!J147="","",'様式C_研究責任医師'!J147)</f>
      </c>
      <c r="M141" s="325" t="str">
        <f>IF('様式C_研究責任医師'!K147="","",'様式C_研究責任医師'!K147)</f>
        <v>COIの内容について
詳細を選択・記述</v>
      </c>
      <c r="N141" s="229">
        <f>IF('様式C_研究責任医師'!N182="","",'様式C_研究責任医師'!N182)</f>
      </c>
      <c r="O141" s="240"/>
      <c r="P141" s="151"/>
      <c r="Q141" s="151"/>
    </row>
    <row r="142" spans="3:17" ht="97.5" customHeight="1">
      <c r="C142" s="497" t="s">
        <v>173</v>
      </c>
      <c r="D142" s="498"/>
      <c r="E142" s="512"/>
      <c r="F142" s="152" t="s">
        <v>52</v>
      </c>
      <c r="G142" s="222">
        <f>IF('様式C_研究責任医師'!G184="","",'様式C_研究責任医師'!G184)</f>
      </c>
      <c r="H142" s="222" t="str">
        <f>IF('様式C_研究責任医師'!I184="はい","知的財産への関与あり",IF('様式C_研究責任医師'!I184="いいえ","知的財産への関与なし","-"))</f>
        <v>-</v>
      </c>
      <c r="I142" s="153">
        <f>IF('様式C_研究責任医師'!J184="","",'様式C_研究責任医師'!J184)</f>
      </c>
      <c r="J142" s="221" t="str">
        <f>IF('様式C_研究責任医師'!L184="はい","知的財産への関与あり",IF('様式C_研究責任医師'!L184="いいえ","知的財産への関与なし","-"))</f>
        <v>-</v>
      </c>
      <c r="K142" s="478">
        <f>IF('様式C_研究責任医師'!M184="","",'様式C_研究責任医師'!M184)</f>
      </c>
      <c r="L142" s="479">
        <f>IF('様式C_研究責任医師'!J149="","",'様式C_研究責任医師'!J149)</f>
      </c>
      <c r="M142" s="325" t="str">
        <f>IF('様式C_研究責任医師'!K149="","",'様式C_研究責任医師'!K149)</f>
        <v>期間</v>
      </c>
      <c r="N142" s="229">
        <f>IF('様式C_研究責任医師'!N184="","",'様式C_研究責任医師'!N184)</f>
      </c>
      <c r="O142" s="240"/>
      <c r="P142" s="151"/>
      <c r="Q142" s="151"/>
    </row>
    <row r="143" spans="3:17" ht="97.5" customHeight="1">
      <c r="C143" s="513"/>
      <c r="D143" s="514"/>
      <c r="E143" s="515"/>
      <c r="F143" s="148" t="s">
        <v>51</v>
      </c>
      <c r="G143" s="222">
        <f>IF('様式C_研究責任医師'!G186="","",'様式C_研究責任医師'!G186)</f>
      </c>
      <c r="H143" s="222" t="str">
        <f>IF('様式C_研究責任医師'!I186="はい","知的財産への関与あり",IF('様式C_研究責任医師'!I186="いいえ","知的財産への関与なし","-"))</f>
        <v>-</v>
      </c>
      <c r="I143" s="153">
        <f>IF('様式C_研究責任医師'!J186="","",'様式C_研究責任医師'!J186)</f>
      </c>
      <c r="J143" s="221" t="str">
        <f>IF('様式C_研究責任医師'!L186="はい","知的財産への関与あり",IF('様式C_研究責任医師'!L186="いいえ","知的財産への関与なし","-"))</f>
        <v>-</v>
      </c>
      <c r="K143" s="478">
        <f>IF('様式C_研究責任医師'!M186="","",'様式C_研究責任医師'!M186)</f>
      </c>
      <c r="L143" s="479">
        <f>IF('様式C_研究責任医師'!J151="","",'様式C_研究責任医師'!J151)</f>
      </c>
      <c r="M143" s="325" t="str">
        <f>IF('様式C_研究責任医師'!K151="","",'様式C_研究責任医師'!K151)</f>
        <v>経済的利益の内容(複数ある場合はすべて記載)</v>
      </c>
      <c r="N143" s="229">
        <f>IF('様式C_研究責任医師'!N186="","",'様式C_研究責任医師'!N186)</f>
      </c>
      <c r="O143" s="240"/>
      <c r="P143" s="240"/>
      <c r="Q143" s="240"/>
    </row>
  </sheetData>
  <sheetProtection sheet="1" formatCells="0" selectLockedCells="1"/>
  <mergeCells count="247">
    <mergeCell ref="I19:K19"/>
    <mergeCell ref="I20:K20"/>
    <mergeCell ref="I21:K21"/>
    <mergeCell ref="I13:K13"/>
    <mergeCell ref="I14:K14"/>
    <mergeCell ref="I15:K15"/>
    <mergeCell ref="I16:K16"/>
    <mergeCell ref="I17:K17"/>
    <mergeCell ref="I18:K18"/>
    <mergeCell ref="K141:M141"/>
    <mergeCell ref="C55:E55"/>
    <mergeCell ref="K55:M55"/>
    <mergeCell ref="C142:E143"/>
    <mergeCell ref="K142:M142"/>
    <mergeCell ref="K143:M143"/>
    <mergeCell ref="C138:E139"/>
    <mergeCell ref="K138:M138"/>
    <mergeCell ref="K139:M139"/>
    <mergeCell ref="C140:E141"/>
    <mergeCell ref="K140:M140"/>
    <mergeCell ref="C134:E134"/>
    <mergeCell ref="K134:M134"/>
    <mergeCell ref="C135:E135"/>
    <mergeCell ref="K135:M135"/>
    <mergeCell ref="C136:E137"/>
    <mergeCell ref="K136:M136"/>
    <mergeCell ref="K137:M137"/>
    <mergeCell ref="C38:E38"/>
    <mergeCell ref="G49:Q49"/>
    <mergeCell ref="C51:F53"/>
    <mergeCell ref="K51:N53"/>
    <mergeCell ref="O51:O53"/>
    <mergeCell ref="P51:P53"/>
    <mergeCell ref="Q51:Q53"/>
    <mergeCell ref="G52:G53"/>
    <mergeCell ref="I52:I53"/>
    <mergeCell ref="K38:M38"/>
    <mergeCell ref="F1:L1"/>
    <mergeCell ref="C3:Q4"/>
    <mergeCell ref="M5:N5"/>
    <mergeCell ref="O5:Q5"/>
    <mergeCell ref="M6:N6"/>
    <mergeCell ref="O6:Q6"/>
    <mergeCell ref="D5:H6"/>
    <mergeCell ref="C5:C6"/>
    <mergeCell ref="P16:Q17"/>
    <mergeCell ref="N18:Q22"/>
    <mergeCell ref="D10:E10"/>
    <mergeCell ref="D11:E11"/>
    <mergeCell ref="N12:Q15"/>
    <mergeCell ref="D7:E7"/>
    <mergeCell ref="M7:N7"/>
    <mergeCell ref="O7:Q7"/>
    <mergeCell ref="D9:E9"/>
    <mergeCell ref="F20:H20"/>
    <mergeCell ref="Q35:Q37"/>
    <mergeCell ref="G36:G37"/>
    <mergeCell ref="I36:I37"/>
    <mergeCell ref="G24:K24"/>
    <mergeCell ref="L24:Q24"/>
    <mergeCell ref="G25:K25"/>
    <mergeCell ref="L25:Q25"/>
    <mergeCell ref="G26:K26"/>
    <mergeCell ref="L26:Q26"/>
    <mergeCell ref="L30:Q30"/>
    <mergeCell ref="C32:E32"/>
    <mergeCell ref="G33:Q33"/>
    <mergeCell ref="C35:F37"/>
    <mergeCell ref="K35:N37"/>
    <mergeCell ref="O35:O37"/>
    <mergeCell ref="C24:E30"/>
    <mergeCell ref="G29:K29"/>
    <mergeCell ref="G30:K30"/>
    <mergeCell ref="G35:H35"/>
    <mergeCell ref="P35:P37"/>
    <mergeCell ref="C39:E39"/>
    <mergeCell ref="K39:M39"/>
    <mergeCell ref="C40:E41"/>
    <mergeCell ref="K40:M40"/>
    <mergeCell ref="K41:M41"/>
    <mergeCell ref="C54:E54"/>
    <mergeCell ref="K54:M54"/>
    <mergeCell ref="C42:E43"/>
    <mergeCell ref="K42:M42"/>
    <mergeCell ref="K43:M43"/>
    <mergeCell ref="C44:E45"/>
    <mergeCell ref="K44:M44"/>
    <mergeCell ref="K45:M45"/>
    <mergeCell ref="C46:E47"/>
    <mergeCell ref="K46:M46"/>
    <mergeCell ref="K47:M47"/>
    <mergeCell ref="C56:E57"/>
    <mergeCell ref="K56:M56"/>
    <mergeCell ref="K57:M57"/>
    <mergeCell ref="C58:E59"/>
    <mergeCell ref="K58:M58"/>
    <mergeCell ref="K59:M59"/>
    <mergeCell ref="C60:E61"/>
    <mergeCell ref="K60:M60"/>
    <mergeCell ref="K61:M61"/>
    <mergeCell ref="C62:E63"/>
    <mergeCell ref="K62:M62"/>
    <mergeCell ref="K63:M63"/>
    <mergeCell ref="C67:F69"/>
    <mergeCell ref="K67:N69"/>
    <mergeCell ref="O67:O69"/>
    <mergeCell ref="P67:P69"/>
    <mergeCell ref="Q67:Q69"/>
    <mergeCell ref="G68:G69"/>
    <mergeCell ref="I68:I69"/>
    <mergeCell ref="G67:H67"/>
    <mergeCell ref="I67:J67"/>
    <mergeCell ref="H68:H69"/>
    <mergeCell ref="C70:E70"/>
    <mergeCell ref="K70:M70"/>
    <mergeCell ref="C71:E71"/>
    <mergeCell ref="K71:M71"/>
    <mergeCell ref="C72:E73"/>
    <mergeCell ref="K72:M72"/>
    <mergeCell ref="K73:M73"/>
    <mergeCell ref="C74:E75"/>
    <mergeCell ref="K74:M74"/>
    <mergeCell ref="K75:M75"/>
    <mergeCell ref="C76:E77"/>
    <mergeCell ref="K76:M76"/>
    <mergeCell ref="K77:M77"/>
    <mergeCell ref="C78:E79"/>
    <mergeCell ref="K78:M78"/>
    <mergeCell ref="K79:M79"/>
    <mergeCell ref="I84:I85"/>
    <mergeCell ref="C86:E86"/>
    <mergeCell ref="K86:M86"/>
    <mergeCell ref="J84:J85"/>
    <mergeCell ref="C83:F85"/>
    <mergeCell ref="C87:E87"/>
    <mergeCell ref="K87:M87"/>
    <mergeCell ref="C88:E89"/>
    <mergeCell ref="K88:M88"/>
    <mergeCell ref="K89:M89"/>
    <mergeCell ref="C90:E91"/>
    <mergeCell ref="K90:M90"/>
    <mergeCell ref="K91:M91"/>
    <mergeCell ref="C92:E93"/>
    <mergeCell ref="K92:M92"/>
    <mergeCell ref="K93:M93"/>
    <mergeCell ref="C94:E95"/>
    <mergeCell ref="K94:M94"/>
    <mergeCell ref="K95:M95"/>
    <mergeCell ref="C99:F101"/>
    <mergeCell ref="K99:N101"/>
    <mergeCell ref="O99:O101"/>
    <mergeCell ref="P99:P101"/>
    <mergeCell ref="Q99:Q101"/>
    <mergeCell ref="G100:G101"/>
    <mergeCell ref="G99:H99"/>
    <mergeCell ref="I99:J99"/>
    <mergeCell ref="C108:E109"/>
    <mergeCell ref="K108:M108"/>
    <mergeCell ref="K109:M109"/>
    <mergeCell ref="I100:I101"/>
    <mergeCell ref="C102:E102"/>
    <mergeCell ref="K102:M102"/>
    <mergeCell ref="C103:E103"/>
    <mergeCell ref="K103:M103"/>
    <mergeCell ref="C104:E105"/>
    <mergeCell ref="K104:M104"/>
    <mergeCell ref="C110:E111"/>
    <mergeCell ref="K110:M110"/>
    <mergeCell ref="K111:M111"/>
    <mergeCell ref="G81:Q81"/>
    <mergeCell ref="O83:O85"/>
    <mergeCell ref="P83:P85"/>
    <mergeCell ref="Q83:Q85"/>
    <mergeCell ref="G84:G85"/>
    <mergeCell ref="C106:E107"/>
    <mergeCell ref="K106:M106"/>
    <mergeCell ref="C115:F117"/>
    <mergeCell ref="K115:N117"/>
    <mergeCell ref="O115:O117"/>
    <mergeCell ref="P115:P117"/>
    <mergeCell ref="Q115:Q117"/>
    <mergeCell ref="G116:G117"/>
    <mergeCell ref="I116:I117"/>
    <mergeCell ref="H116:H117"/>
    <mergeCell ref="J116:J117"/>
    <mergeCell ref="G115:H115"/>
    <mergeCell ref="C118:E118"/>
    <mergeCell ref="K118:M118"/>
    <mergeCell ref="C119:E119"/>
    <mergeCell ref="K119:M119"/>
    <mergeCell ref="C120:E121"/>
    <mergeCell ref="K120:M120"/>
    <mergeCell ref="K121:M121"/>
    <mergeCell ref="K123:M123"/>
    <mergeCell ref="C124:E125"/>
    <mergeCell ref="K124:M124"/>
    <mergeCell ref="K125:M125"/>
    <mergeCell ref="C131:F133"/>
    <mergeCell ref="K131:N133"/>
    <mergeCell ref="C126:E127"/>
    <mergeCell ref="C122:E123"/>
    <mergeCell ref="K122:M122"/>
    <mergeCell ref="O131:O133"/>
    <mergeCell ref="P131:P133"/>
    <mergeCell ref="Q131:Q133"/>
    <mergeCell ref="I131:J131"/>
    <mergeCell ref="H132:H133"/>
    <mergeCell ref="G132:G133"/>
    <mergeCell ref="G131:H131"/>
    <mergeCell ref="I132:I133"/>
    <mergeCell ref="G27:K27"/>
    <mergeCell ref="L27:Q27"/>
    <mergeCell ref="G28:K28"/>
    <mergeCell ref="K126:M126"/>
    <mergeCell ref="G97:Q97"/>
    <mergeCell ref="K83:N85"/>
    <mergeCell ref="G83:H83"/>
    <mergeCell ref="I83:J83"/>
    <mergeCell ref="L28:Q28"/>
    <mergeCell ref="J68:J69"/>
    <mergeCell ref="F21:H21"/>
    <mergeCell ref="K107:M107"/>
    <mergeCell ref="K105:M105"/>
    <mergeCell ref="I35:J35"/>
    <mergeCell ref="H36:H37"/>
    <mergeCell ref="J36:J37"/>
    <mergeCell ref="G51:H51"/>
    <mergeCell ref="I51:J51"/>
    <mergeCell ref="H84:H85"/>
    <mergeCell ref="L29:Q29"/>
    <mergeCell ref="G65:Q65"/>
    <mergeCell ref="H100:H101"/>
    <mergeCell ref="J100:J101"/>
    <mergeCell ref="H52:H53"/>
    <mergeCell ref="J52:J53"/>
    <mergeCell ref="J132:J133"/>
    <mergeCell ref="I115:J115"/>
    <mergeCell ref="G113:Q113"/>
    <mergeCell ref="K127:M127"/>
    <mergeCell ref="G129:Q129"/>
    <mergeCell ref="F19:H19"/>
    <mergeCell ref="F13:H13"/>
    <mergeCell ref="F14:H14"/>
    <mergeCell ref="F15:H15"/>
    <mergeCell ref="F16:H16"/>
    <mergeCell ref="F17:H17"/>
    <mergeCell ref="F18:H18"/>
  </mergeCells>
  <conditionalFormatting sqref="C14:D21 F14:F21 I14:I21">
    <cfRule type="expression" priority="202" dxfId="1">
      <formula>C14=""</formula>
    </cfRule>
  </conditionalFormatting>
  <conditionalFormatting sqref="G33:Q33">
    <cfRule type="expression" priority="201" dxfId="1">
      <formula>G33=""</formula>
    </cfRule>
  </conditionalFormatting>
  <conditionalFormatting sqref="D5:G6">
    <cfRule type="expression" priority="195" dxfId="1">
      <formula>$D$5=""</formula>
    </cfRule>
  </conditionalFormatting>
  <conditionalFormatting sqref="D7:E7">
    <cfRule type="expression" priority="194" dxfId="1">
      <formula>$D$7=""</formula>
    </cfRule>
  </conditionalFormatting>
  <conditionalFormatting sqref="L24:L30">
    <cfRule type="expression" priority="193" dxfId="1">
      <formula>$G24=""</formula>
    </cfRule>
  </conditionalFormatting>
  <conditionalFormatting sqref="L24:L30">
    <cfRule type="expression" priority="192" dxfId="1">
      <formula>$G24="なし"</formula>
    </cfRule>
  </conditionalFormatting>
  <conditionalFormatting sqref="G24:K30">
    <cfRule type="expression" priority="191" dxfId="1">
      <formula>G24=""</formula>
    </cfRule>
  </conditionalFormatting>
  <conditionalFormatting sqref="K38:N47 P38:P47 P54:P63 P70:P79 P86:P95 P102:P111 P118:P127 P134:P143">
    <cfRule type="expression" priority="187" dxfId="0">
      <formula>$G38="はい"</formula>
    </cfRule>
    <cfRule type="expression" priority="188" dxfId="0">
      <formula>$I38="はい"</formula>
    </cfRule>
    <cfRule type="expression" priority="189" dxfId="1">
      <formula>$G38=$I38</formula>
    </cfRule>
  </conditionalFormatting>
  <conditionalFormatting sqref="Q38:Q47">
    <cfRule type="expression" priority="176" dxfId="1">
      <formula>$P38="確認済"</formula>
    </cfRule>
    <cfRule type="expression" priority="182" dxfId="29">
      <formula>Q38&lt;&gt;""</formula>
    </cfRule>
    <cfRule type="expression" priority="183" dxfId="8">
      <formula>$G38="はい"</formula>
    </cfRule>
    <cfRule type="expression" priority="184" dxfId="8">
      <formula>$I38="はい"</formula>
    </cfRule>
    <cfRule type="expression" priority="185" dxfId="1">
      <formula>$G38=$I38</formula>
    </cfRule>
  </conditionalFormatting>
  <conditionalFormatting sqref="G38:N47 P38:Q47">
    <cfRule type="expression" priority="181" dxfId="1">
      <formula>$G$33=""</formula>
    </cfRule>
  </conditionalFormatting>
  <conditionalFormatting sqref="K38:N47 P38:P47">
    <cfRule type="expression" priority="186" dxfId="29">
      <formula>K38&lt;&gt;""</formula>
    </cfRule>
  </conditionalFormatting>
  <conditionalFormatting sqref="O38:O47">
    <cfRule type="expression" priority="172" dxfId="29" stopIfTrue="1">
      <formula>O38&lt;&gt;""</formula>
    </cfRule>
    <cfRule type="expression" priority="173" dxfId="0" stopIfTrue="1">
      <formula>$I38&lt;&gt;""</formula>
    </cfRule>
    <cfRule type="expression" priority="174" dxfId="0" stopIfTrue="1">
      <formula>$G38&lt;&gt;""</formula>
    </cfRule>
    <cfRule type="expression" priority="175" dxfId="1" stopIfTrue="1">
      <formula>$G38=$I38</formula>
    </cfRule>
  </conditionalFormatting>
  <conditionalFormatting sqref="O5:Q7">
    <cfRule type="expression" priority="125" dxfId="8" stopIfTrue="1">
      <formula>O5=""</formula>
    </cfRule>
  </conditionalFormatting>
  <conditionalFormatting sqref="N18">
    <cfRule type="expression" priority="124" dxfId="8" stopIfTrue="1">
      <formula>N18=""</formula>
    </cfRule>
  </conditionalFormatting>
  <conditionalFormatting sqref="N12:Q15">
    <cfRule type="expression" priority="123" dxfId="1" stopIfTrue="1">
      <formula>$N$12=""</formula>
    </cfRule>
  </conditionalFormatting>
  <conditionalFormatting sqref="G49:Q49">
    <cfRule type="expression" priority="122" dxfId="1">
      <formula>G49=""</formula>
    </cfRule>
  </conditionalFormatting>
  <conditionalFormatting sqref="K54:N63">
    <cfRule type="expression" priority="119" dxfId="0">
      <formula>$G54="はい"</formula>
    </cfRule>
    <cfRule type="expression" priority="120" dxfId="0">
      <formula>$I54="はい"</formula>
    </cfRule>
    <cfRule type="expression" priority="121" dxfId="1">
      <formula>$G54=$I54</formula>
    </cfRule>
  </conditionalFormatting>
  <conditionalFormatting sqref="Q54:Q63">
    <cfRule type="expression" priority="113" dxfId="1">
      <formula>$P54="確認済"</formula>
    </cfRule>
    <cfRule type="expression" priority="114" dxfId="29">
      <formula>Q54&lt;&gt;""</formula>
    </cfRule>
    <cfRule type="expression" priority="115" dxfId="8">
      <formula>$G54="はい"</formula>
    </cfRule>
    <cfRule type="expression" priority="116" dxfId="8">
      <formula>$I54="はい"</formula>
    </cfRule>
    <cfRule type="expression" priority="117" dxfId="1">
      <formula>$G54=$I54</formula>
    </cfRule>
  </conditionalFormatting>
  <conditionalFormatting sqref="G54:N63 P54:Q63">
    <cfRule type="expression" priority="108" dxfId="1">
      <formula>$G$49=""</formula>
    </cfRule>
  </conditionalFormatting>
  <conditionalFormatting sqref="K54:N63 P54:P63">
    <cfRule type="expression" priority="118" dxfId="29">
      <formula>K54&lt;&gt;""</formula>
    </cfRule>
  </conditionalFormatting>
  <conditionalFormatting sqref="O54:O63">
    <cfRule type="expression" priority="109" dxfId="29" stopIfTrue="1">
      <formula>O54&lt;&gt;""</formula>
    </cfRule>
    <cfRule type="expression" priority="110" dxfId="0" stopIfTrue="1">
      <formula>$I54&lt;&gt;""</formula>
    </cfRule>
    <cfRule type="expression" priority="111" dxfId="0" stopIfTrue="1">
      <formula>$G54&lt;&gt;""</formula>
    </cfRule>
    <cfRule type="expression" priority="112" dxfId="1" stopIfTrue="1">
      <formula>$G54=$I54</formula>
    </cfRule>
  </conditionalFormatting>
  <conditionalFormatting sqref="G65:Q65">
    <cfRule type="expression" priority="107" dxfId="1">
      <formula>G65=""</formula>
    </cfRule>
  </conditionalFormatting>
  <conditionalFormatting sqref="K70:N79">
    <cfRule type="expression" priority="104" dxfId="0">
      <formula>$G70="はい"</formula>
    </cfRule>
    <cfRule type="expression" priority="105" dxfId="0">
      <formula>$I70="はい"</formula>
    </cfRule>
    <cfRule type="expression" priority="106" dxfId="1">
      <formula>$G70=$I70</formula>
    </cfRule>
  </conditionalFormatting>
  <conditionalFormatting sqref="Q70:Q79">
    <cfRule type="expression" priority="98" dxfId="1">
      <formula>$P70="確認済"</formula>
    </cfRule>
    <cfRule type="expression" priority="99" dxfId="29">
      <formula>Q70&lt;&gt;""</formula>
    </cfRule>
    <cfRule type="expression" priority="100" dxfId="8">
      <formula>$G70="はい"</formula>
    </cfRule>
    <cfRule type="expression" priority="101" dxfId="8">
      <formula>$I70="はい"</formula>
    </cfRule>
    <cfRule type="expression" priority="102" dxfId="1">
      <formula>$G70=$I70</formula>
    </cfRule>
  </conditionalFormatting>
  <conditionalFormatting sqref="G70:N79 P70:Q79">
    <cfRule type="expression" priority="93" dxfId="1">
      <formula>$G$65=""</formula>
    </cfRule>
  </conditionalFormatting>
  <conditionalFormatting sqref="K70:N79 P70:P79">
    <cfRule type="expression" priority="103" dxfId="29">
      <formula>K70&lt;&gt;""</formula>
    </cfRule>
  </conditionalFormatting>
  <conditionalFormatting sqref="O70:O79">
    <cfRule type="expression" priority="94" dxfId="29" stopIfTrue="1">
      <formula>O70&lt;&gt;""</formula>
    </cfRule>
    <cfRule type="expression" priority="95" dxfId="0" stopIfTrue="1">
      <formula>$I70&lt;&gt;""</formula>
    </cfRule>
    <cfRule type="expression" priority="96" dxfId="0" stopIfTrue="1">
      <formula>$G70&lt;&gt;""</formula>
    </cfRule>
    <cfRule type="expression" priority="97" dxfId="1" stopIfTrue="1">
      <formula>$G70=$I70</formula>
    </cfRule>
  </conditionalFormatting>
  <conditionalFormatting sqref="G81:Q81">
    <cfRule type="expression" priority="62" dxfId="1">
      <formula>G81=""</formula>
    </cfRule>
  </conditionalFormatting>
  <conditionalFormatting sqref="K86:N95">
    <cfRule type="expression" priority="59" dxfId="0">
      <formula>$G86="はい"</formula>
    </cfRule>
    <cfRule type="expression" priority="60" dxfId="0">
      <formula>$I86="はい"</formula>
    </cfRule>
    <cfRule type="expression" priority="61" dxfId="1">
      <formula>$G86=$I86</formula>
    </cfRule>
  </conditionalFormatting>
  <conditionalFormatting sqref="Q86:Q95">
    <cfRule type="expression" priority="53" dxfId="1">
      <formula>$P86="確認済"</formula>
    </cfRule>
    <cfRule type="expression" priority="54" dxfId="29">
      <formula>Q86&lt;&gt;""</formula>
    </cfRule>
    <cfRule type="expression" priority="55" dxfId="8">
      <formula>$G86="はい"</formula>
    </cfRule>
    <cfRule type="expression" priority="56" dxfId="8">
      <formula>$I86="はい"</formula>
    </cfRule>
    <cfRule type="expression" priority="57" dxfId="1">
      <formula>$G86=$I86</formula>
    </cfRule>
  </conditionalFormatting>
  <conditionalFormatting sqref="G86:N95 P86:Q95">
    <cfRule type="expression" priority="48" dxfId="1">
      <formula>$G$81=""</formula>
    </cfRule>
  </conditionalFormatting>
  <conditionalFormatting sqref="K86:N95 P86:P95">
    <cfRule type="expression" priority="58" dxfId="29">
      <formula>K86&lt;&gt;""</formula>
    </cfRule>
  </conditionalFormatting>
  <conditionalFormatting sqref="O86:O95">
    <cfRule type="expression" priority="49" dxfId="29" stopIfTrue="1">
      <formula>O86&lt;&gt;""</formula>
    </cfRule>
    <cfRule type="expression" priority="50" dxfId="0" stopIfTrue="1">
      <formula>$I86&lt;&gt;""</formula>
    </cfRule>
    <cfRule type="expression" priority="51" dxfId="0" stopIfTrue="1">
      <formula>$G86&lt;&gt;""</formula>
    </cfRule>
    <cfRule type="expression" priority="52" dxfId="1" stopIfTrue="1">
      <formula>$G86=$I86</formula>
    </cfRule>
  </conditionalFormatting>
  <conditionalFormatting sqref="G97:Q97">
    <cfRule type="expression" priority="47" dxfId="1">
      <formula>G97=""</formula>
    </cfRule>
  </conditionalFormatting>
  <conditionalFormatting sqref="K102:N111">
    <cfRule type="expression" priority="44" dxfId="0">
      <formula>$G102="はい"</formula>
    </cfRule>
    <cfRule type="expression" priority="45" dxfId="0">
      <formula>$I102="はい"</formula>
    </cfRule>
    <cfRule type="expression" priority="46" dxfId="1">
      <formula>$G102=$I102</formula>
    </cfRule>
  </conditionalFormatting>
  <conditionalFormatting sqref="Q102:Q111">
    <cfRule type="expression" priority="38" dxfId="1">
      <formula>$P102="確認済"</formula>
    </cfRule>
    <cfRule type="expression" priority="39" dxfId="29">
      <formula>Q102&lt;&gt;""</formula>
    </cfRule>
    <cfRule type="expression" priority="40" dxfId="8">
      <formula>$G102="はい"</formula>
    </cfRule>
    <cfRule type="expression" priority="41" dxfId="8">
      <formula>$I102="はい"</formula>
    </cfRule>
    <cfRule type="expression" priority="42" dxfId="1">
      <formula>$G102=$I102</formula>
    </cfRule>
  </conditionalFormatting>
  <conditionalFormatting sqref="G102:N111 P102:Q111">
    <cfRule type="expression" priority="33" dxfId="1">
      <formula>$G$97=""</formula>
    </cfRule>
  </conditionalFormatting>
  <conditionalFormatting sqref="K102:N111 P102:P111">
    <cfRule type="expression" priority="43" dxfId="29">
      <formula>K102&lt;&gt;""</formula>
    </cfRule>
  </conditionalFormatting>
  <conditionalFormatting sqref="O102:O111">
    <cfRule type="expression" priority="34" dxfId="29" stopIfTrue="1">
      <formula>O102&lt;&gt;""</formula>
    </cfRule>
    <cfRule type="expression" priority="35" dxfId="0" stopIfTrue="1">
      <formula>$I102&lt;&gt;""</formula>
    </cfRule>
    <cfRule type="expression" priority="36" dxfId="0" stopIfTrue="1">
      <formula>$G102&lt;&gt;""</formula>
    </cfRule>
    <cfRule type="expression" priority="37" dxfId="1" stopIfTrue="1">
      <formula>$G102=$I102</formula>
    </cfRule>
  </conditionalFormatting>
  <conditionalFormatting sqref="G113:Q113">
    <cfRule type="expression" priority="32" dxfId="1">
      <formula>G113=""</formula>
    </cfRule>
  </conditionalFormatting>
  <conditionalFormatting sqref="K118:N127">
    <cfRule type="expression" priority="29" dxfId="0">
      <formula>$G118="はい"</formula>
    </cfRule>
    <cfRule type="expression" priority="30" dxfId="0">
      <formula>$I118="はい"</formula>
    </cfRule>
    <cfRule type="expression" priority="31" dxfId="1">
      <formula>$G118=$I118</formula>
    </cfRule>
  </conditionalFormatting>
  <conditionalFormatting sqref="Q118:Q127">
    <cfRule type="expression" priority="23" dxfId="1">
      <formula>$P118="確認済"</formula>
    </cfRule>
    <cfRule type="expression" priority="24" dxfId="29">
      <formula>Q118&lt;&gt;""</formula>
    </cfRule>
    <cfRule type="expression" priority="25" dxfId="8">
      <formula>$G118="はい"</formula>
    </cfRule>
    <cfRule type="expression" priority="26" dxfId="8">
      <formula>$I118="はい"</formula>
    </cfRule>
    <cfRule type="expression" priority="27" dxfId="1">
      <formula>$G118=$I118</formula>
    </cfRule>
  </conditionalFormatting>
  <conditionalFormatting sqref="G118:N127 P118:Q127">
    <cfRule type="expression" priority="18" dxfId="1">
      <formula>$G$113=""</formula>
    </cfRule>
  </conditionalFormatting>
  <conditionalFormatting sqref="K118:N127 P118:P127">
    <cfRule type="expression" priority="28" dxfId="29">
      <formula>K118&lt;&gt;""</formula>
    </cfRule>
  </conditionalFormatting>
  <conditionalFormatting sqref="O118:O127">
    <cfRule type="expression" priority="19" dxfId="29" stopIfTrue="1">
      <formula>O118&lt;&gt;""</formula>
    </cfRule>
    <cfRule type="expression" priority="20" dxfId="0" stopIfTrue="1">
      <formula>$I118&lt;&gt;""</formula>
    </cfRule>
    <cfRule type="expression" priority="21" dxfId="0" stopIfTrue="1">
      <formula>$G118&lt;&gt;""</formula>
    </cfRule>
    <cfRule type="expression" priority="22" dxfId="1" stopIfTrue="1">
      <formula>$G118=$I118</formula>
    </cfRule>
  </conditionalFormatting>
  <conditionalFormatting sqref="G129:Q129">
    <cfRule type="expression" priority="17" dxfId="1">
      <formula>G129=""</formula>
    </cfRule>
  </conditionalFormatting>
  <conditionalFormatting sqref="K134:N143">
    <cfRule type="expression" priority="14" dxfId="0">
      <formula>$G134="はい"</formula>
    </cfRule>
    <cfRule type="expression" priority="15" dxfId="0">
      <formula>$I134="はい"</formula>
    </cfRule>
    <cfRule type="expression" priority="16" dxfId="1">
      <formula>$G134=$I134</formula>
    </cfRule>
  </conditionalFormatting>
  <conditionalFormatting sqref="Q134:Q143">
    <cfRule type="expression" priority="8" dxfId="1">
      <formula>$P134="確認済"</formula>
    </cfRule>
    <cfRule type="expression" priority="9" dxfId="29">
      <formula>Q134&lt;&gt;""</formula>
    </cfRule>
    <cfRule type="expression" priority="10" dxfId="8">
      <formula>$G134="はい"</formula>
    </cfRule>
    <cfRule type="expression" priority="11" dxfId="8">
      <formula>$I134="はい"</formula>
    </cfRule>
    <cfRule type="expression" priority="12" dxfId="1">
      <formula>$G134=$I134</formula>
    </cfRule>
  </conditionalFormatting>
  <conditionalFormatting sqref="G134:N143 P134:Q143">
    <cfRule type="expression" priority="3" dxfId="1">
      <formula>$G$129=""</formula>
    </cfRule>
  </conditionalFormatting>
  <conditionalFormatting sqref="K134:N143 P134:P143">
    <cfRule type="expression" priority="13" dxfId="29">
      <formula>K134&lt;&gt;""</formula>
    </cfRule>
  </conditionalFormatting>
  <conditionalFormatting sqref="O134:O143">
    <cfRule type="expression" priority="4" dxfId="29" stopIfTrue="1">
      <formula>O134&lt;&gt;""</formula>
    </cfRule>
    <cfRule type="expression" priority="5" dxfId="0" stopIfTrue="1">
      <formula>$I134&lt;&gt;""</formula>
    </cfRule>
    <cfRule type="expression" priority="6" dxfId="0" stopIfTrue="1">
      <formula>$G134&lt;&gt;""</formula>
    </cfRule>
    <cfRule type="expression" priority="7" dxfId="1" stopIfTrue="1">
      <formula>$G134=$I134</formula>
    </cfRule>
  </conditionalFormatting>
  <conditionalFormatting sqref="D9:E11">
    <cfRule type="expression" priority="2" dxfId="1"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5"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A1">
      <selection activeCell="N2" sqref="N2"/>
    </sheetView>
  </sheetViews>
  <sheetFormatPr defaultColWidth="8.8515625" defaultRowHeight="15"/>
  <cols>
    <col min="1" max="1" width="2.00390625" style="103" customWidth="1"/>
    <col min="2" max="2" width="2.140625" style="103" customWidth="1"/>
    <col min="3" max="3" width="23.57421875" style="107" customWidth="1"/>
    <col min="4" max="5" width="31.00390625" style="107" customWidth="1"/>
    <col min="6" max="6" width="16.00390625" style="103" customWidth="1"/>
    <col min="7" max="10" width="10.140625" style="103" customWidth="1"/>
    <col min="11" max="11" width="21.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59" t="s">
        <v>126</v>
      </c>
      <c r="G1" s="559"/>
      <c r="H1" s="559"/>
      <c r="I1" s="559"/>
      <c r="J1" s="559"/>
      <c r="K1" s="559"/>
      <c r="L1" s="559"/>
      <c r="M1" s="101"/>
      <c r="N1" s="101"/>
      <c r="O1" s="101"/>
      <c r="P1" s="101"/>
      <c r="Q1" s="102" t="s">
        <v>241</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116</v>
      </c>
      <c r="D3" s="561"/>
      <c r="E3" s="561"/>
      <c r="F3" s="561"/>
      <c r="G3" s="561"/>
      <c r="H3" s="561"/>
      <c r="I3" s="561"/>
      <c r="J3" s="561"/>
      <c r="K3" s="561"/>
      <c r="L3" s="561"/>
      <c r="M3" s="561"/>
      <c r="N3" s="561"/>
      <c r="O3" s="561"/>
      <c r="P3" s="561"/>
      <c r="Q3" s="561"/>
      <c r="R3" s="108"/>
    </row>
    <row r="4" spans="3:17" ht="24.75" customHeight="1">
      <c r="C4" s="561"/>
      <c r="D4" s="561"/>
      <c r="E4" s="561"/>
      <c r="F4" s="561"/>
      <c r="G4" s="561"/>
      <c r="H4" s="561"/>
      <c r="I4" s="561"/>
      <c r="J4" s="561"/>
      <c r="K4" s="561"/>
      <c r="L4" s="561"/>
      <c r="M4" s="561"/>
      <c r="N4" s="561"/>
      <c r="O4" s="561"/>
      <c r="P4" s="561"/>
      <c r="Q4" s="561"/>
    </row>
    <row r="5" spans="3:17" ht="35.25" customHeight="1">
      <c r="C5" s="568" t="s">
        <v>170</v>
      </c>
      <c r="D5" s="566">
        <f>IF('様式A'!B10="","",'様式A'!B10)</f>
      </c>
      <c r="E5" s="567"/>
      <c r="F5" s="567"/>
      <c r="G5" s="567"/>
      <c r="H5" s="567"/>
      <c r="K5" s="106"/>
      <c r="L5" s="106"/>
      <c r="M5" s="569" t="s">
        <v>70</v>
      </c>
      <c r="N5" s="570"/>
      <c r="O5" s="563"/>
      <c r="P5" s="564"/>
      <c r="Q5" s="565"/>
    </row>
    <row r="6" spans="3:17" ht="35.25" customHeight="1">
      <c r="C6" s="328"/>
      <c r="D6" s="450"/>
      <c r="E6" s="450"/>
      <c r="F6" s="450"/>
      <c r="G6" s="450"/>
      <c r="H6" s="450"/>
      <c r="K6" s="110"/>
      <c r="L6" s="111"/>
      <c r="M6" s="569" t="s">
        <v>96</v>
      </c>
      <c r="N6" s="570"/>
      <c r="O6" s="571"/>
      <c r="P6" s="572"/>
      <c r="Q6" s="573"/>
    </row>
    <row r="7" spans="3:17" ht="50.25" customHeight="1">
      <c r="C7" s="109" t="s">
        <v>97</v>
      </c>
      <c r="D7" s="553">
        <f>IF('様式C_研究責任医師'!M7="","",'様式C_研究責任医師'!M7)</f>
      </c>
      <c r="E7" s="514"/>
      <c r="F7" s="112"/>
      <c r="G7" s="113"/>
      <c r="H7" s="113"/>
      <c r="K7" s="110"/>
      <c r="L7" s="111"/>
      <c r="M7" s="577" t="s">
        <v>98</v>
      </c>
      <c r="N7" s="570"/>
      <c r="O7" s="571"/>
      <c r="P7" s="572"/>
      <c r="Q7" s="573"/>
    </row>
    <row r="8" spans="3:17" ht="36.75" customHeight="1">
      <c r="C8" s="109" t="s">
        <v>99</v>
      </c>
      <c r="G8" s="113"/>
      <c r="H8" s="113"/>
      <c r="K8" s="114"/>
      <c r="L8" s="114"/>
      <c r="M8" s="118"/>
      <c r="N8" s="590" t="s">
        <v>127</v>
      </c>
      <c r="O8" s="591"/>
      <c r="P8" s="591"/>
      <c r="Q8" s="591"/>
    </row>
    <row r="9" spans="3:17" ht="36.75" customHeight="1">
      <c r="C9" s="115" t="s">
        <v>100</v>
      </c>
      <c r="D9" s="542">
        <f>IF('様式C_研究分担医師等'!M6="","",'様式C_研究分担医師等'!M6)</f>
      </c>
      <c r="E9" s="543"/>
      <c r="G9" s="118" t="s">
        <v>103</v>
      </c>
      <c r="H9" s="118"/>
      <c r="K9" s="114"/>
      <c r="L9" s="114"/>
      <c r="M9" s="165" t="s">
        <v>104</v>
      </c>
      <c r="N9" s="592"/>
      <c r="O9" s="592"/>
      <c r="P9" s="592"/>
      <c r="Q9" s="592"/>
    </row>
    <row r="10" spans="3:17" ht="34.5" customHeight="1">
      <c r="C10" s="115" t="s">
        <v>101</v>
      </c>
      <c r="D10" s="542">
        <f>IF('様式C_研究分担医師等'!M7="","",'様式C_研究分担医師等'!M7)</f>
      </c>
      <c r="E10" s="543"/>
      <c r="F10" s="112"/>
      <c r="G10" s="585"/>
      <c r="H10" s="586"/>
      <c r="I10" s="587"/>
      <c r="J10" s="587"/>
      <c r="K10" s="587"/>
      <c r="L10" s="583"/>
      <c r="M10" s="593"/>
      <c r="N10" s="292"/>
      <c r="O10" s="292"/>
      <c r="P10" s="292"/>
      <c r="Q10" s="293"/>
    </row>
    <row r="11" spans="3:17" ht="34.5" customHeight="1">
      <c r="C11" s="115" t="s">
        <v>102</v>
      </c>
      <c r="D11" s="542">
        <f>IF('様式C_研究分担医師等'!M8="","",'様式C_研究分担医師等'!M8)</f>
      </c>
      <c r="E11" s="543"/>
      <c r="F11" s="112"/>
      <c r="G11" s="588"/>
      <c r="H11" s="567"/>
      <c r="I11" s="567"/>
      <c r="J11" s="567"/>
      <c r="K11" s="567"/>
      <c r="L11" s="589"/>
      <c r="M11" s="594"/>
      <c r="N11" s="595"/>
      <c r="O11" s="595"/>
      <c r="P11" s="595"/>
      <c r="Q11" s="596"/>
    </row>
    <row r="12" spans="3:18" ht="31.5" customHeight="1">
      <c r="C12" s="119"/>
      <c r="D12" s="119"/>
      <c r="E12" s="120"/>
      <c r="F12" s="112"/>
      <c r="G12" s="449"/>
      <c r="H12" s="450"/>
      <c r="I12" s="450"/>
      <c r="J12" s="450"/>
      <c r="K12" s="450"/>
      <c r="L12" s="451"/>
      <c r="M12" s="294"/>
      <c r="N12" s="295"/>
      <c r="O12" s="295"/>
      <c r="P12" s="295"/>
      <c r="Q12" s="296"/>
      <c r="R12" s="123"/>
    </row>
    <row r="13" spans="3:17" ht="25.5" customHeight="1">
      <c r="C13" s="166"/>
      <c r="D13" s="166"/>
      <c r="E13" s="166"/>
      <c r="F13" s="125"/>
      <c r="G13" s="575"/>
      <c r="H13" s="575"/>
      <c r="I13" s="576"/>
      <c r="J13" s="219"/>
      <c r="K13" s="164"/>
      <c r="L13" s="164"/>
      <c r="M13" s="114"/>
      <c r="N13" s="118"/>
      <c r="O13" s="117"/>
      <c r="P13" s="117"/>
      <c r="Q13" s="117"/>
    </row>
    <row r="14" spans="3:18" ht="27.75" customHeight="1">
      <c r="C14" s="132" t="s">
        <v>119</v>
      </c>
      <c r="D14" s="133"/>
      <c r="E14" s="134"/>
      <c r="F14" s="135"/>
      <c r="G14" s="135"/>
      <c r="H14" s="135"/>
      <c r="I14" s="135"/>
      <c r="J14" s="135"/>
      <c r="K14" s="135"/>
      <c r="L14" s="136"/>
      <c r="M14" s="136"/>
      <c r="N14" s="136"/>
      <c r="O14" s="136"/>
      <c r="P14" s="136"/>
      <c r="Q14" s="136"/>
      <c r="R14" s="137"/>
    </row>
    <row r="15" spans="3:17" ht="29.25" customHeight="1">
      <c r="C15" s="337" t="s">
        <v>223</v>
      </c>
      <c r="D15" s="394"/>
      <c r="E15" s="395"/>
      <c r="F15" s="159" t="s">
        <v>63</v>
      </c>
      <c r="G15" s="482">
        <f>IF('様式C_研究責任医師'!G19="","",'様式C_研究責任医師'!G19)</f>
      </c>
      <c r="H15" s="483"/>
      <c r="I15" s="483"/>
      <c r="J15" s="483"/>
      <c r="K15" s="299"/>
      <c r="L15" s="574">
        <f>IF('様式C_研究責任医師'!J19="","",'様式C_研究責任医師'!J19)</f>
      </c>
      <c r="M15" s="420"/>
      <c r="N15" s="420"/>
      <c r="O15" s="420"/>
      <c r="P15" s="420"/>
      <c r="Q15" s="299"/>
    </row>
    <row r="16" spans="3:17" ht="29.25" customHeight="1">
      <c r="C16" s="396"/>
      <c r="D16" s="397"/>
      <c r="E16" s="398"/>
      <c r="F16" s="160" t="s">
        <v>66</v>
      </c>
      <c r="G16" s="482">
        <f>IF('様式C_研究責任医師'!G20="","",'様式C_研究責任医師'!G20)</f>
      </c>
      <c r="H16" s="483"/>
      <c r="I16" s="483"/>
      <c r="J16" s="483"/>
      <c r="K16" s="299"/>
      <c r="L16" s="574">
        <f>IF('様式C_研究責任医師'!J20="","",'様式C_研究責任医師'!J20)</f>
      </c>
      <c r="M16" s="420"/>
      <c r="N16" s="420"/>
      <c r="O16" s="420"/>
      <c r="P16" s="420"/>
      <c r="Q16" s="299"/>
    </row>
    <row r="17" spans="3:17" ht="29.25" customHeight="1">
      <c r="C17" s="396"/>
      <c r="D17" s="397"/>
      <c r="E17" s="398"/>
      <c r="F17" s="160" t="s">
        <v>65</v>
      </c>
      <c r="G17" s="482">
        <f>IF('様式C_研究責任医師'!G21="","",'様式C_研究責任医師'!G21)</f>
      </c>
      <c r="H17" s="483"/>
      <c r="I17" s="483"/>
      <c r="J17" s="483"/>
      <c r="K17" s="299"/>
      <c r="L17" s="574">
        <f>IF('様式C_研究責任医師'!J21="","",'様式C_研究責任医師'!J21)</f>
      </c>
      <c r="M17" s="420"/>
      <c r="N17" s="420"/>
      <c r="O17" s="420"/>
      <c r="P17" s="420"/>
      <c r="Q17" s="299"/>
    </row>
    <row r="18" spans="3:17" ht="29.25" customHeight="1">
      <c r="C18" s="396"/>
      <c r="D18" s="397"/>
      <c r="E18" s="398"/>
      <c r="F18" s="160" t="s">
        <v>64</v>
      </c>
      <c r="G18" s="482">
        <f>IF('様式C_研究責任医師'!G22="","",'様式C_研究責任医師'!G22)</f>
      </c>
      <c r="H18" s="483"/>
      <c r="I18" s="483"/>
      <c r="J18" s="483"/>
      <c r="K18" s="299"/>
      <c r="L18" s="574">
        <f>IF('様式C_研究責任医師'!J22="","",'様式C_研究責任医師'!J22)</f>
      </c>
      <c r="M18" s="420"/>
      <c r="N18" s="420"/>
      <c r="O18" s="420"/>
      <c r="P18" s="420"/>
      <c r="Q18" s="299"/>
    </row>
    <row r="19" spans="3:17" ht="29.25" customHeight="1">
      <c r="C19" s="396"/>
      <c r="D19" s="397"/>
      <c r="E19" s="398"/>
      <c r="F19" s="160" t="s">
        <v>74</v>
      </c>
      <c r="G19" s="482">
        <f>IF('様式C_研究責任医師'!G23="","",'様式C_研究責任医師'!G23)</f>
      </c>
      <c r="H19" s="483"/>
      <c r="I19" s="483"/>
      <c r="J19" s="483"/>
      <c r="K19" s="299"/>
      <c r="L19" s="574">
        <f>IF('様式C_研究責任医師'!J23="","",'様式C_研究責任医師'!J23)</f>
      </c>
      <c r="M19" s="420"/>
      <c r="N19" s="420"/>
      <c r="O19" s="420"/>
      <c r="P19" s="420"/>
      <c r="Q19" s="299"/>
    </row>
    <row r="20" spans="3:17" ht="29.25" customHeight="1">
      <c r="C20" s="396"/>
      <c r="D20" s="397"/>
      <c r="E20" s="398"/>
      <c r="F20" s="159" t="s">
        <v>75</v>
      </c>
      <c r="G20" s="482">
        <f>IF('様式C_研究責任医師'!G24="","",'様式C_研究責任医師'!G24)</f>
      </c>
      <c r="H20" s="483"/>
      <c r="I20" s="483"/>
      <c r="J20" s="483"/>
      <c r="K20" s="299"/>
      <c r="L20" s="574">
        <f>IF('様式C_研究責任医師'!J24="","",'様式C_研究責任医師'!J24)</f>
      </c>
      <c r="M20" s="420"/>
      <c r="N20" s="420"/>
      <c r="O20" s="420"/>
      <c r="P20" s="420"/>
      <c r="Q20" s="299"/>
    </row>
    <row r="21" spans="3:17" ht="29.25" customHeight="1">
      <c r="C21" s="399"/>
      <c r="D21" s="400"/>
      <c r="E21" s="401"/>
      <c r="F21" s="160" t="s">
        <v>76</v>
      </c>
      <c r="G21" s="482">
        <f>IF('様式C_研究責任医師'!G25="","",'様式C_研究責任医師'!G25)</f>
      </c>
      <c r="H21" s="483"/>
      <c r="I21" s="483"/>
      <c r="J21" s="483"/>
      <c r="K21" s="299"/>
      <c r="L21" s="574">
        <f>IF('様式C_研究責任医師'!J25="","",'様式C_研究責任医師'!J25)</f>
      </c>
      <c r="M21" s="420"/>
      <c r="N21" s="420"/>
      <c r="O21" s="420"/>
      <c r="P21" s="420"/>
      <c r="Q21" s="299"/>
    </row>
    <row r="22" spans="3:18" ht="12.75" customHeight="1">
      <c r="C22" s="138"/>
      <c r="D22" s="138"/>
      <c r="E22" s="138"/>
      <c r="F22" s="139"/>
      <c r="G22" s="139"/>
      <c r="H22" s="139"/>
      <c r="I22" s="139"/>
      <c r="J22" s="139"/>
      <c r="K22" s="139"/>
      <c r="L22" s="139"/>
      <c r="M22" s="139"/>
      <c r="N22" s="139"/>
      <c r="O22" s="139"/>
      <c r="P22" s="139"/>
      <c r="Q22" s="139"/>
      <c r="R22" s="139"/>
    </row>
    <row r="23" spans="3:17" ht="44.25" customHeight="1">
      <c r="C23" s="528" t="s">
        <v>77</v>
      </c>
      <c r="D23" s="528"/>
      <c r="E23" s="529"/>
      <c r="F23" s="135"/>
      <c r="I23" s="140"/>
      <c r="J23" s="140"/>
      <c r="P23" s="103"/>
      <c r="Q23" s="103"/>
    </row>
    <row r="24" spans="5:17" ht="31.5" customHeight="1">
      <c r="E24" s="141" t="s">
        <v>78</v>
      </c>
      <c r="F24" s="142" t="s">
        <v>110</v>
      </c>
      <c r="G24" s="578">
        <f>IF(G15="","",G15)</f>
      </c>
      <c r="H24" s="579"/>
      <c r="I24" s="580"/>
      <c r="J24" s="580"/>
      <c r="K24" s="580"/>
      <c r="L24" s="580"/>
      <c r="M24" s="580"/>
      <c r="N24" s="580"/>
      <c r="O24" s="580"/>
      <c r="P24" s="580"/>
      <c r="Q24" s="581"/>
    </row>
    <row r="25" spans="5:17" ht="19.5" customHeight="1">
      <c r="E25" s="143"/>
      <c r="F25" s="140"/>
      <c r="I25" s="140"/>
      <c r="J25" s="140"/>
      <c r="P25" s="103"/>
      <c r="Q25" s="103"/>
    </row>
    <row r="26" spans="3:17" ht="21" customHeight="1">
      <c r="C26" s="503" t="s">
        <v>62</v>
      </c>
      <c r="D26" s="504"/>
      <c r="E26" s="504"/>
      <c r="F26" s="505"/>
      <c r="G26" s="477" t="s">
        <v>61</v>
      </c>
      <c r="H26" s="315"/>
      <c r="I26" s="477" t="s">
        <v>79</v>
      </c>
      <c r="J26" s="315"/>
      <c r="K26" s="484" t="s">
        <v>111</v>
      </c>
      <c r="L26" s="504"/>
      <c r="M26" s="504"/>
      <c r="N26" s="505"/>
      <c r="O26" s="476" t="s">
        <v>112</v>
      </c>
      <c r="P26" s="476" t="s">
        <v>113</v>
      </c>
      <c r="Q26" s="476" t="s">
        <v>114</v>
      </c>
    </row>
    <row r="27" spans="3:17" ht="21" customHeight="1">
      <c r="C27" s="506"/>
      <c r="D27" s="582"/>
      <c r="E27" s="582"/>
      <c r="F27" s="508"/>
      <c r="G27" s="494" t="s">
        <v>23</v>
      </c>
      <c r="H27" s="476" t="s">
        <v>194</v>
      </c>
      <c r="I27" s="494" t="s">
        <v>23</v>
      </c>
      <c r="J27" s="476" t="s">
        <v>194</v>
      </c>
      <c r="K27" s="506"/>
      <c r="L27" s="582"/>
      <c r="M27" s="582"/>
      <c r="N27" s="508"/>
      <c r="O27" s="493"/>
      <c r="P27" s="495"/>
      <c r="Q27" s="495"/>
    </row>
    <row r="28" spans="3:17" ht="36.75" customHeight="1">
      <c r="C28" s="509"/>
      <c r="D28" s="510"/>
      <c r="E28" s="510"/>
      <c r="F28" s="511"/>
      <c r="G28" s="477"/>
      <c r="H28" s="304"/>
      <c r="I28" s="477"/>
      <c r="J28" s="304"/>
      <c r="K28" s="509"/>
      <c r="L28" s="510"/>
      <c r="M28" s="510"/>
      <c r="N28" s="511"/>
      <c r="O28" s="494"/>
      <c r="P28" s="496"/>
      <c r="Q28" s="496"/>
    </row>
    <row r="29" spans="3:17" ht="67.5" customHeight="1">
      <c r="C29" s="376" t="s">
        <v>177</v>
      </c>
      <c r="D29" s="420"/>
      <c r="E29" s="299"/>
      <c r="F29" s="56" t="s">
        <v>52</v>
      </c>
      <c r="G29" s="150">
        <f>IF('様式C_研究分担医師等'!G26="","",'様式C_研究分担医師等'!G26)</f>
      </c>
      <c r="H29" s="150"/>
      <c r="I29" s="150">
        <f>IF('様式C_研究分担医師等'!J26="","",'様式C_研究分担医師等'!J26)</f>
      </c>
      <c r="J29" s="220"/>
      <c r="K29" s="522">
        <f>IF('様式C_研究分担医師等'!M26="","",'様式C_研究分担医師等'!M26)</f>
      </c>
      <c r="L29" s="523">
        <f>IF('様式C_研究責任医師'!J33="","",'様式C_研究責任医師'!J33)</f>
      </c>
      <c r="M29" s="583" t="str">
        <f>IF('様式C_研究責任医師'!K33="","",'様式C_研究責任医師'!K33)</f>
        <v>受入金額(円)</v>
      </c>
      <c r="N29" s="228">
        <f>IF('様式C_研究分担医師等'!N26="","",'様式C_研究分担医師等'!N26)</f>
      </c>
      <c r="O29" s="151"/>
      <c r="P29" s="151"/>
      <c r="Q29" s="144"/>
    </row>
    <row r="30" spans="3:17" ht="97.5" customHeight="1">
      <c r="C30" s="497" t="s">
        <v>178</v>
      </c>
      <c r="D30" s="498"/>
      <c r="E30" s="512"/>
      <c r="F30" s="167" t="s">
        <v>52</v>
      </c>
      <c r="G30" s="146">
        <f>IF('様式C_研究分担医師等'!G27="","",'様式C_研究分担医師等'!G27)</f>
      </c>
      <c r="H30" s="222" t="str">
        <f>IF('様式C_研究分担医師等'!I28="有","給与あり",IF('様式C_研究分担医師等'!I28="無","給与なし","-"))</f>
        <v>-</v>
      </c>
      <c r="I30" s="146">
        <f>IF('様式C_研究分担医師等'!J27="","",'様式C_研究分担医師等'!J27)</f>
      </c>
      <c r="J30" s="223" t="str">
        <f>IF('様式C_研究分担医師等'!L28="有","給与あり",IF('様式C_研究分担医師等'!L28="無","給与なし","-"))</f>
        <v>-</v>
      </c>
      <c r="K30" s="478">
        <f>IF('様式C_研究分担医師等'!M27="","",'様式C_研究分担医師等'!M27)</f>
      </c>
      <c r="L30" s="479">
        <f>IF('様式C_研究責任医師'!J34="","",'様式C_研究責任医師'!J34)</f>
      </c>
      <c r="M30" s="299" t="str">
        <f>IF('様式C_研究責任医師'!K34="","",'様式C_研究責任医師'!K34)</f>
        <v>期間</v>
      </c>
      <c r="N30" s="229">
        <f>IF('様式C_研究分担医師等'!N27="","",'様式C_研究分担医師等'!N27)</f>
      </c>
      <c r="O30" s="151"/>
      <c r="P30" s="240"/>
      <c r="Q30" s="147"/>
    </row>
    <row r="31" spans="3:17" ht="97.5" customHeight="1">
      <c r="C31" s="497" t="s">
        <v>171</v>
      </c>
      <c r="D31" s="498"/>
      <c r="E31" s="512"/>
      <c r="F31" s="167" t="s">
        <v>52</v>
      </c>
      <c r="G31" s="146">
        <f>IF('様式C_研究分担医師等'!G29="","",'様式C_研究分担医師等'!G29)</f>
      </c>
      <c r="H31" s="222" t="str">
        <f>IF('様式C_研究分担医師等'!I30&gt;=2500000,"250万円以上の利益あり","-")</f>
        <v>-</v>
      </c>
      <c r="I31" s="146">
        <f>IF('様式C_研究分担医師等'!J29="","",'様式C_研究分担医師等'!J29)</f>
      </c>
      <c r="J31" s="223" t="str">
        <f>IF('様式C_研究分担医師等'!L30&gt;=2500000,"250万円以上の利益あり","-")</f>
        <v>-</v>
      </c>
      <c r="K31" s="478">
        <f>IF('様式C_研究分担医師等'!M29="","",'様式C_研究分担医師等'!M29)</f>
      </c>
      <c r="L31" s="479">
        <f>IF('様式C_研究責任医師'!J36="","",'様式C_研究責任医師'!J36)</f>
      </c>
      <c r="M31" s="299" t="str">
        <f>IF('様式C_研究責任医師'!K36="","",'様式C_研究責任医師'!K36)</f>
        <v>経済的利益の内容(複数ある場合はすべて記載)</v>
      </c>
      <c r="N31" s="229">
        <f>IF('様式C_研究分担医師等'!N29="","",'様式C_研究分担医師等'!N29)</f>
      </c>
      <c r="O31" s="151"/>
      <c r="P31" s="240"/>
      <c r="Q31" s="147"/>
    </row>
    <row r="32" spans="3:17" ht="97.5" customHeight="1">
      <c r="C32" s="525"/>
      <c r="D32" s="526"/>
      <c r="E32" s="527"/>
      <c r="F32" s="168" t="s">
        <v>51</v>
      </c>
      <c r="G32" s="146">
        <f>IF('様式C_研究分担医師等'!G31="","",'様式C_研究分担医師等'!G31)</f>
      </c>
      <c r="H32" s="224" t="str">
        <f>IF('様式C_研究分担医師等'!I32&gt;=2500000,"250万円以上の利益あり","-")</f>
        <v>-</v>
      </c>
      <c r="I32" s="149">
        <f>IF('様式C_研究分担医師等'!J31="","",'様式C_研究分担医師等'!J31)</f>
      </c>
      <c r="J32" s="225" t="str">
        <f>IF('様式C_研究分担医師等'!L32&gt;=2500000,"250万円以上の利益あり","-")</f>
        <v>-</v>
      </c>
      <c r="K32" s="478">
        <f>IF('様式C_研究分担医師等'!M31="","",'様式C_研究分担医師等'!M31)</f>
      </c>
      <c r="L32" s="479">
        <f>IF('様式C_研究責任医師'!J38="","",'様式C_研究責任医師'!J38)</f>
      </c>
      <c r="M32" s="299" t="str">
        <f>IF('様式C_研究責任医師'!K38="","",'様式C_研究責任医師'!K38)</f>
        <v>経済的利益の内容(複数ある場合はすべて記載)</v>
      </c>
      <c r="N32" s="229">
        <f>IF('様式C_研究分担医師等'!N31="","",'様式C_研究分担医師等'!N31)</f>
      </c>
      <c r="O32" s="151"/>
      <c r="P32" s="240"/>
      <c r="Q32" s="147"/>
    </row>
    <row r="33" spans="3:17" ht="97.5" customHeight="1">
      <c r="C33" s="516" t="s">
        <v>180</v>
      </c>
      <c r="D33" s="517"/>
      <c r="E33" s="518"/>
      <c r="F33" s="167" t="s">
        <v>52</v>
      </c>
      <c r="G33" s="146">
        <f>IF('様式C_研究分担医師等'!G33="","",'様式C_研究分担医師等'!G33)</f>
      </c>
      <c r="H33" s="150"/>
      <c r="I33" s="150">
        <f>IF('様式C_研究分担医師等'!J33="","",'様式C_研究分担医師等'!J33)</f>
      </c>
      <c r="J33" s="220"/>
      <c r="K33" s="478">
        <f>IF('様式C_研究分担医師等'!M33="","",'様式C_研究分担医師等'!M33)</f>
      </c>
      <c r="L33" s="479">
        <f>IF('様式C_研究責任医師'!J39="","",'様式C_研究責任医師'!J40)</f>
      </c>
      <c r="M33" s="299" t="str">
        <f>IF('様式C_研究責任医師'!K39="","",'様式C_研究責任医師'!K40)</f>
        <v>役職等の種類</v>
      </c>
      <c r="N33" s="229">
        <f>IF('様式C_研究分担医師等'!N33="","",'様式C_研究分担医師等'!N33)</f>
      </c>
      <c r="O33" s="151"/>
      <c r="P33" s="151"/>
      <c r="Q33" s="151"/>
    </row>
    <row r="34" spans="3:17" ht="97.5" customHeight="1">
      <c r="C34" s="519"/>
      <c r="D34" s="520"/>
      <c r="E34" s="521"/>
      <c r="F34" s="168" t="s">
        <v>51</v>
      </c>
      <c r="G34" s="146">
        <f>IF('様式C_研究分担医師等'!G34="","",'様式C_研究分担医師等'!G34)</f>
      </c>
      <c r="H34" s="150"/>
      <c r="I34" s="150">
        <f>IF('様式C_研究分担医師等'!J34="","",'様式C_研究分担医師等'!J34)</f>
      </c>
      <c r="J34" s="220"/>
      <c r="K34" s="478">
        <f>IF('様式C_研究分担医師等'!M34="","",'様式C_研究分担医師等'!M34)</f>
      </c>
      <c r="L34" s="479">
        <f>IF('様式C_研究責任医師'!J40="","",'様式C_研究責任医師'!J41)</f>
      </c>
      <c r="M34" s="299" t="str">
        <f>IF('様式C_研究責任医師'!K40="","",'様式C_研究責任医師'!K41)</f>
        <v>役職等の種類</v>
      </c>
      <c r="N34" s="229">
        <f>IF('様式C_研究分担医師等'!N34="","",'様式C_研究分担医師等'!N34)</f>
      </c>
      <c r="O34" s="151"/>
      <c r="P34" s="151"/>
      <c r="Q34" s="151"/>
    </row>
    <row r="35" spans="3:17" ht="97.5" customHeight="1">
      <c r="C35" s="497" t="s">
        <v>181</v>
      </c>
      <c r="D35" s="498"/>
      <c r="E35" s="499"/>
      <c r="F35" s="167" t="s">
        <v>52</v>
      </c>
      <c r="G35" s="146">
        <f>IF('様式C_研究分担医師等'!G35="","",'様式C_研究分担医師等'!G35)</f>
      </c>
      <c r="H35" s="226" t="str">
        <f>IF('様式C_研究分担医師等'!I35="はい","株式保有あり",IF('様式C_研究分担医師等'!I35="いいえ","株式保有なし","-"))</f>
        <v>-</v>
      </c>
      <c r="I35" s="150">
        <f>IF('様式C_研究分担医師等'!J35="","",'様式C_研究分担医師等'!J35)</f>
      </c>
      <c r="J35" s="227" t="str">
        <f>IF('様式C_研究分担医師等'!L35="はい","株式保有あり",IF('様式C_研究分担医師等'!L35="いいえ","株式保有なし","-"))</f>
        <v>-</v>
      </c>
      <c r="K35" s="478">
        <f>IF('様式C_研究分担医師等'!M35="","",'様式C_研究分担医師等'!M35)</f>
      </c>
      <c r="L35" s="479">
        <f>IF('様式C_研究責任医師'!J42="","",'様式C_研究責任医師'!J42)</f>
      </c>
      <c r="M35" s="299" t="str">
        <f>IF('様式C_研究責任医師'!K42="","",'様式C_研究責任医師'!K42)</f>
        <v>株式を保有している</v>
      </c>
      <c r="N35" s="229">
        <f>IF('様式C_研究分担医師等'!N35="","",'様式C_研究分担医師等'!N35)</f>
      </c>
      <c r="O35" s="151"/>
      <c r="P35" s="151"/>
      <c r="Q35" s="151"/>
    </row>
    <row r="36" spans="3:17" ht="97.5" customHeight="1">
      <c r="C36" s="500"/>
      <c r="D36" s="501"/>
      <c r="E36" s="502"/>
      <c r="F36" s="168" t="s">
        <v>51</v>
      </c>
      <c r="G36" s="146">
        <f>IF('様式C_研究分担医師等'!G37="","",'様式C_研究分担医師等'!G37)</f>
      </c>
      <c r="H36" s="226" t="str">
        <f>IF('様式C_研究分担医師等'!I37="はい","株式保有あり",IF('様式C_研究分担医師等'!I37="いいえ","株式保有なし","-"))</f>
        <v>-</v>
      </c>
      <c r="I36" s="150">
        <f>IF('様式C_研究分担医師等'!J37="","",'様式C_研究分担医師等'!J37)</f>
      </c>
      <c r="J36" s="227" t="str">
        <f>IF('様式C_研究分担医師等'!L37="はい","株式保有あり",IF('様式C_研究分担医師等'!L37="いいえ","株式保有なし","-"))</f>
        <v>-</v>
      </c>
      <c r="K36" s="478">
        <f>IF('様式C_研究分担医師等'!M37="","",'様式C_研究分担医師等'!M37)</f>
      </c>
      <c r="L36" s="479">
        <f>IF('様式C_研究責任医師'!J44="","",'様式C_研究責任医師'!J44)</f>
      </c>
      <c r="M36" s="299" t="str">
        <f>IF('様式C_研究責任医師'!K44="","",'様式C_研究責任医師'!K44)</f>
        <v>株式を保有している</v>
      </c>
      <c r="N36" s="229">
        <f>IF('様式C_研究分担医師等'!N37="","",'様式C_研究分担医師等'!N37)</f>
      </c>
      <c r="O36" s="151"/>
      <c r="P36" s="151"/>
      <c r="Q36" s="151"/>
    </row>
    <row r="37" spans="3:17" ht="97.5" customHeight="1">
      <c r="C37" s="497" t="s">
        <v>173</v>
      </c>
      <c r="D37" s="498"/>
      <c r="E37" s="512"/>
      <c r="F37" s="152" t="s">
        <v>52</v>
      </c>
      <c r="G37" s="146">
        <f>IF('様式C_研究分担医師等'!G39="","",'様式C_研究分担医師等'!G39)</f>
      </c>
      <c r="H37" s="222" t="str">
        <f>IF('様式C_研究分担医師等'!I39="はい","知的財産への関与あり",IF('様式C_研究分担医師等'!I39="いいえ","知的財産への関与なし","-"))</f>
        <v>-</v>
      </c>
      <c r="I37" s="153">
        <f>IF('様式C_研究分担医師等'!J39="","",'様式C_研究分担医師等'!J39)</f>
      </c>
      <c r="J37" s="221" t="str">
        <f>IF('様式C_研究分担医師等'!L39="はい","知的財産への関与あり",IF('様式C_研究分担医師等'!L39="いいえ","知的財産への関与なし","-"))</f>
        <v>-</v>
      </c>
      <c r="K37" s="478">
        <f>IF('様式C_研究分担医師等'!M39="","",'様式C_研究分担医師等'!M39)</f>
      </c>
      <c r="L37" s="479">
        <f>IF('様式C_研究責任医師'!J46="","",'様式C_研究責任医師'!J46)</f>
      </c>
      <c r="M37" s="299" t="str">
        <f>IF('様式C_研究責任医師'!K46="","",'様式C_研究責任医師'!K46)</f>
        <v>知的財産への関与有り</v>
      </c>
      <c r="N37" s="229">
        <f>IF('様式C_研究分担医師等'!N39="","",'様式C_研究分担医師等'!N39)</f>
      </c>
      <c r="O37" s="151"/>
      <c r="P37" s="151"/>
      <c r="Q37" s="151"/>
    </row>
    <row r="38" spans="3:17" ht="97.5" customHeight="1">
      <c r="C38" s="513"/>
      <c r="D38" s="514"/>
      <c r="E38" s="515"/>
      <c r="F38" s="168" t="s">
        <v>51</v>
      </c>
      <c r="G38" s="146">
        <f>IF('様式C_研究分担医師等'!G41="","",'様式C_研究分担医師等'!G41)</f>
      </c>
      <c r="H38" s="222" t="str">
        <f>IF('様式C_研究分担医師等'!I41="はい","知的財産への関与あり",IF('様式C_研究分担医師等'!I41="いいえ","知的財産への関与なし","-"))</f>
        <v>-</v>
      </c>
      <c r="I38" s="153">
        <f>IF('様式C_研究分担医師等'!J41="","",'様式C_研究分担医師等'!J41)</f>
      </c>
      <c r="J38" s="221" t="str">
        <f>IF('様式C_研究分担医師等'!L41="はい","知的財産への関与あり",IF('様式C_研究分担医師等'!L41="いいえ","知的財産への関与なし","-"))</f>
        <v>-</v>
      </c>
      <c r="K38" s="478">
        <f>IF('様式C_研究分担医師等'!M41="","",'様式C_研究分担医師等'!M41)</f>
      </c>
      <c r="L38" s="479">
        <f>IF('様式C_研究責任医師'!J48="","",'様式C_研究責任医師'!J48)</f>
      </c>
      <c r="M38" s="299" t="str">
        <f>IF('様式C_研究責任医師'!K48="","",'様式C_研究責任医師'!K48)</f>
        <v>知的財産への関与有り</v>
      </c>
      <c r="N38" s="229">
        <f>IF('様式C_研究分担医師等'!N41="","",'様式C_研究分担医師等'!N41)</f>
      </c>
      <c r="O38" s="240"/>
      <c r="P38" s="240"/>
      <c r="Q38" s="240"/>
    </row>
    <row r="39" spans="3:17" ht="19.5" customHeight="1">
      <c r="C39" s="154"/>
      <c r="D39" s="154"/>
      <c r="E39" s="155"/>
      <c r="F39" s="156"/>
      <c r="G39" s="131"/>
      <c r="H39" s="131"/>
      <c r="I39" s="157"/>
      <c r="J39" s="157"/>
      <c r="K39" s="158"/>
      <c r="L39" s="158"/>
      <c r="M39" s="158"/>
      <c r="N39" s="158"/>
      <c r="O39" s="158"/>
      <c r="P39" s="158"/>
      <c r="Q39" s="158"/>
    </row>
    <row r="40" spans="5:17" ht="31.5" customHeight="1">
      <c r="E40" s="141" t="s">
        <v>78</v>
      </c>
      <c r="F40" s="142" t="s">
        <v>128</v>
      </c>
      <c r="G40" s="578">
        <f>IF(G16="","",G16)</f>
      </c>
      <c r="H40" s="579"/>
      <c r="I40" s="580"/>
      <c r="J40" s="580"/>
      <c r="K40" s="580"/>
      <c r="L40" s="580"/>
      <c r="M40" s="580"/>
      <c r="N40" s="580"/>
      <c r="O40" s="580"/>
      <c r="P40" s="580"/>
      <c r="Q40" s="581"/>
    </row>
    <row r="41" spans="5:17" ht="19.5" customHeight="1">
      <c r="E41" s="143"/>
      <c r="F41" s="140"/>
      <c r="I41" s="140"/>
      <c r="J41" s="140"/>
      <c r="P41" s="103"/>
      <c r="Q41" s="103"/>
    </row>
    <row r="42" spans="3:17" ht="21" customHeight="1">
      <c r="C42" s="503" t="s">
        <v>62</v>
      </c>
      <c r="D42" s="504"/>
      <c r="E42" s="504"/>
      <c r="F42" s="505"/>
      <c r="G42" s="477" t="s">
        <v>61</v>
      </c>
      <c r="H42" s="315"/>
      <c r="I42" s="477" t="s">
        <v>79</v>
      </c>
      <c r="J42" s="315"/>
      <c r="K42" s="484" t="s">
        <v>111</v>
      </c>
      <c r="L42" s="504"/>
      <c r="M42" s="504"/>
      <c r="N42" s="505"/>
      <c r="O42" s="476" t="s">
        <v>112</v>
      </c>
      <c r="P42" s="476" t="s">
        <v>113</v>
      </c>
      <c r="Q42" s="476" t="s">
        <v>114</v>
      </c>
    </row>
    <row r="43" spans="3:17" ht="21" customHeight="1">
      <c r="C43" s="506"/>
      <c r="D43" s="582"/>
      <c r="E43" s="582"/>
      <c r="F43" s="508"/>
      <c r="G43" s="494" t="s">
        <v>23</v>
      </c>
      <c r="H43" s="476" t="s">
        <v>194</v>
      </c>
      <c r="I43" s="494" t="s">
        <v>23</v>
      </c>
      <c r="J43" s="476" t="s">
        <v>194</v>
      </c>
      <c r="K43" s="506"/>
      <c r="L43" s="582"/>
      <c r="M43" s="582"/>
      <c r="N43" s="508"/>
      <c r="O43" s="493"/>
      <c r="P43" s="495"/>
      <c r="Q43" s="495"/>
    </row>
    <row r="44" spans="3:17" ht="36.75" customHeight="1">
      <c r="C44" s="509"/>
      <c r="D44" s="510"/>
      <c r="E44" s="510"/>
      <c r="F44" s="511"/>
      <c r="G44" s="477"/>
      <c r="H44" s="304"/>
      <c r="I44" s="477"/>
      <c r="J44" s="304"/>
      <c r="K44" s="509"/>
      <c r="L44" s="510"/>
      <c r="M44" s="510"/>
      <c r="N44" s="511"/>
      <c r="O44" s="494"/>
      <c r="P44" s="496"/>
      <c r="Q44" s="496"/>
    </row>
    <row r="45" spans="3:17" ht="67.5" customHeight="1">
      <c r="C45" s="376" t="s">
        <v>177</v>
      </c>
      <c r="D45" s="420"/>
      <c r="E45" s="299"/>
      <c r="F45" s="56" t="s">
        <v>52</v>
      </c>
      <c r="G45" s="150">
        <f>IF('様式C_研究分担医師等'!G49="","",'様式C_研究分担医師等'!G49)</f>
      </c>
      <c r="H45" s="150"/>
      <c r="I45" s="150">
        <f>IF('様式C_研究分担医師等'!J49="","",'様式C_研究分担医師等'!J49)</f>
      </c>
      <c r="J45" s="227"/>
      <c r="K45" s="522">
        <f>IF('様式C_研究分担医師等'!M49="","",'様式C_研究分担医師等'!M49)</f>
      </c>
      <c r="L45" s="523">
        <f>IF('様式C_研究責任医師'!J49="","",'様式C_研究責任医師'!J49)</f>
      </c>
      <c r="M45" s="583" t="str">
        <f>IF('様式C_研究責任医師'!K49="","",'様式C_研究責任医師'!K49)</f>
        <v>その他の関与</v>
      </c>
      <c r="N45" s="228">
        <f>IF('様式C_研究分担医師等'!N49="","",'様式C_研究分担医師等'!N49)</f>
      </c>
      <c r="O45" s="151"/>
      <c r="P45" s="151"/>
      <c r="Q45" s="144"/>
    </row>
    <row r="46" spans="3:17" ht="97.5" customHeight="1">
      <c r="C46" s="497" t="s">
        <v>178</v>
      </c>
      <c r="D46" s="498"/>
      <c r="E46" s="512"/>
      <c r="F46" s="167" t="s">
        <v>52</v>
      </c>
      <c r="G46" s="146">
        <f>IF('様式C_研究分担医師等'!G50="","",'様式C_研究分担医師等'!G50)</f>
      </c>
      <c r="H46" s="222" t="str">
        <f>IF('様式C_研究分担医師等'!I51="有","給与あり",IF('様式C_研究分担医師等'!I51="無","給与なし","-"))</f>
        <v>-</v>
      </c>
      <c r="I46" s="146">
        <f>IF('様式C_研究分担医師等'!J50="","",'様式C_研究分担医師等'!J50)</f>
      </c>
      <c r="J46" s="223" t="str">
        <f>IF('様式C_研究分担医師等'!L51="有","給与あり",IF('様式C_研究分担医師等'!L51="無","給与なし","-"))</f>
        <v>-</v>
      </c>
      <c r="K46" s="478">
        <f>IF('様式C_研究分担医師等'!M50="","",'様式C_研究分担医師等'!M50)</f>
      </c>
      <c r="L46" s="479">
        <f>IF('様式C_研究責任医師'!J50="","",'様式C_研究責任医師'!J50)</f>
      </c>
      <c r="M46" s="299">
        <f>IF('様式C_研究責任医師'!K50="","",'様式C_研究責任医師'!K50)</f>
      </c>
      <c r="N46" s="229">
        <f>IF('様式C_研究分担医師等'!N50="","",'様式C_研究分担医師等'!N50)</f>
      </c>
      <c r="O46" s="151"/>
      <c r="P46" s="240"/>
      <c r="Q46" s="147"/>
    </row>
    <row r="47" spans="3:17" ht="97.5" customHeight="1">
      <c r="C47" s="497" t="s">
        <v>171</v>
      </c>
      <c r="D47" s="498"/>
      <c r="E47" s="512"/>
      <c r="F47" s="167" t="s">
        <v>52</v>
      </c>
      <c r="G47" s="146">
        <f>IF('様式C_研究分担医師等'!G52="","",'様式C_研究分担医師等'!G52)</f>
      </c>
      <c r="H47" s="146" t="str">
        <f>IF('様式C_研究分担医師等'!I53&gt;=2500000,"250万円以上の利益あり","-")</f>
        <v>-</v>
      </c>
      <c r="I47" s="146">
        <f>IF('様式C_研究分担医師等'!J52="","",'様式C_研究分担医師等'!J52)</f>
      </c>
      <c r="J47" s="223" t="str">
        <f>IF('様式C_研究分担医師等'!L53&gt;=2500000,"250万円以上の利益あり","-")</f>
        <v>-</v>
      </c>
      <c r="K47" s="478">
        <f>IF('様式C_研究分担医師等'!M52="","",'様式C_研究分担医師等'!M52)</f>
      </c>
      <c r="L47" s="479">
        <f>IF('様式C_研究責任医師'!J52="","",'様式C_研究責任医師'!J52)</f>
      </c>
      <c r="M47" s="299">
        <f>IF('様式C_研究責任医師'!K52="","",'様式C_研究責任医師'!K52)</f>
      </c>
      <c r="N47" s="229">
        <f>IF('様式C_研究分担医師等'!N52="","",'様式C_研究分担医師等'!N52)</f>
      </c>
      <c r="O47" s="151"/>
      <c r="P47" s="240"/>
      <c r="Q47" s="147"/>
    </row>
    <row r="48" spans="3:17" ht="97.5" customHeight="1">
      <c r="C48" s="525"/>
      <c r="D48" s="526"/>
      <c r="E48" s="527"/>
      <c r="F48" s="168" t="s">
        <v>51</v>
      </c>
      <c r="G48" s="146">
        <f>IF('様式C_研究分担医師等'!G54="","",'様式C_研究分担医師等'!G54)</f>
      </c>
      <c r="H48" s="149" t="str">
        <f>IF('様式C_研究分担医師等'!I55&gt;=2500000,"250万円以上の利益あり","-")</f>
        <v>-</v>
      </c>
      <c r="I48" s="149">
        <f>IF('様式C_研究分担医師等'!J54="","",'様式C_研究分担医師等'!J54)</f>
      </c>
      <c r="J48" s="225" t="str">
        <f>IF('様式C_研究分担医師等'!L55&gt;=2500000,"250万円以上の利益あり","-")</f>
        <v>-</v>
      </c>
      <c r="K48" s="478">
        <f>IF('様式C_研究分担医師等'!M54="","",'様式C_研究分担医師等'!M54)</f>
      </c>
      <c r="L48" s="479" t="str">
        <f>IF('様式C_研究責任医師'!J54="","",'様式C_研究責任医師'!J54)</f>
        <v>有無</v>
      </c>
      <c r="M48" s="299" t="str">
        <f>IF('様式C_研究責任医師'!K54="","",'様式C_研究責任医師'!K54)</f>
        <v>「はい」と回答した項目について</v>
      </c>
      <c r="N48" s="229">
        <f>IF('様式C_研究分担医師等'!N54="","",'様式C_研究分担医師等'!N54)</f>
      </c>
      <c r="O48" s="151"/>
      <c r="P48" s="240"/>
      <c r="Q48" s="147"/>
    </row>
    <row r="49" spans="3:17" ht="97.5" customHeight="1">
      <c r="C49" s="516" t="s">
        <v>180</v>
      </c>
      <c r="D49" s="517"/>
      <c r="E49" s="518"/>
      <c r="F49" s="167" t="s">
        <v>52</v>
      </c>
      <c r="G49" s="146">
        <f>IF('様式C_研究分担医師等'!G56="","",'様式C_研究分担医師等'!G56)</f>
      </c>
      <c r="H49" s="150"/>
      <c r="I49" s="150">
        <f>IF('様式C_研究分担医師等'!J56="","",'様式C_研究分担医師等'!J56)</f>
      </c>
      <c r="J49" s="227"/>
      <c r="K49" s="478">
        <f>IF('様式C_研究分担医師等'!M56="","",'様式C_研究分担医師等'!M56)</f>
      </c>
      <c r="L49" s="479">
        <f>IF('様式C_研究責任医師'!J55="","",'様式C_研究責任医師'!J56)</f>
      </c>
      <c r="M49" s="299" t="str">
        <f>IF('様式C_研究責任医師'!K55="","",'様式C_研究責任医師'!K56)</f>
        <v>受入金額(円)</v>
      </c>
      <c r="N49" s="229">
        <f>IF('様式C_研究分担医師等'!N56="","",'様式C_研究分担医師等'!N56)</f>
      </c>
      <c r="O49" s="151"/>
      <c r="P49" s="151"/>
      <c r="Q49" s="151"/>
    </row>
    <row r="50" spans="3:17" ht="97.5" customHeight="1">
      <c r="C50" s="519"/>
      <c r="D50" s="520"/>
      <c r="E50" s="521"/>
      <c r="F50" s="168" t="s">
        <v>51</v>
      </c>
      <c r="G50" s="146">
        <f>IF('様式C_研究分担医師等'!G57="","",'様式C_研究分担医師等'!G57)</f>
      </c>
      <c r="H50" s="150"/>
      <c r="I50" s="150">
        <f>IF('様式C_研究分担医師等'!J57="","",'様式C_研究分担医師等'!J57)</f>
      </c>
      <c r="J50" s="227"/>
      <c r="K50" s="478">
        <f>IF('様式C_研究分担医師等'!M57="","",'様式C_研究分担医師等'!M57)</f>
      </c>
      <c r="L50" s="479">
        <f>IF('様式C_研究責任医師'!J56="","",'様式C_研究責任医師'!J57)</f>
      </c>
      <c r="M50" s="299" t="str">
        <f>IF('様式C_研究責任医師'!K56="","",'様式C_研究責任医師'!K57)</f>
        <v>期間</v>
      </c>
      <c r="N50" s="229">
        <f>IF('様式C_研究分担医師等'!N57="","",'様式C_研究分担医師等'!N57)</f>
      </c>
      <c r="O50" s="151"/>
      <c r="P50" s="151"/>
      <c r="Q50" s="151"/>
    </row>
    <row r="51" spans="3:17" ht="97.5" customHeight="1">
      <c r="C51" s="497" t="s">
        <v>181</v>
      </c>
      <c r="D51" s="498"/>
      <c r="E51" s="499"/>
      <c r="F51" s="167" t="s">
        <v>52</v>
      </c>
      <c r="G51" s="146">
        <f>IF('様式C_研究分担医師等'!G58="","",'様式C_研究分担医師等'!G58)</f>
      </c>
      <c r="H51" s="226" t="str">
        <f>IF('様式C_研究分担医師等'!I58="はい","株式保有あり",IF('様式C_研究分担医師等'!I58="いいえ","株式保有なし","-"))</f>
        <v>-</v>
      </c>
      <c r="I51" s="150">
        <f>IF('様式C_研究分担医師等'!J58="","",'様式C_研究分担医師等'!J58)</f>
      </c>
      <c r="J51" s="227" t="str">
        <f>IF('様式C_研究分担医師等'!L58="はい","株式保有あり",IF('様式C_研究分担医師等'!L58="いいえ","株式保有なし","-"))</f>
        <v>-</v>
      </c>
      <c r="K51" s="478">
        <f>IF('様式C_研究分担医師等'!M58="","",'様式C_研究分担医師等'!M58)</f>
      </c>
      <c r="L51" s="479">
        <f>IF('様式C_研究責任医師'!J58="","",'様式C_研究責任医師'!J58)</f>
      </c>
      <c r="M51" s="299" t="str">
        <f>IF('様式C_研究責任医師'!K58="","",'様式C_研究責任医師'!K58)</f>
        <v>給与の有無</v>
      </c>
      <c r="N51" s="229">
        <f>IF('様式C_研究分担医師等'!N58="","",'様式C_研究分担医師等'!N58)</f>
      </c>
      <c r="O51" s="151"/>
      <c r="P51" s="151"/>
      <c r="Q51" s="151"/>
    </row>
    <row r="52" spans="3:17" ht="97.5" customHeight="1">
      <c r="C52" s="500"/>
      <c r="D52" s="501"/>
      <c r="E52" s="502"/>
      <c r="F52" s="168" t="s">
        <v>51</v>
      </c>
      <c r="G52" s="146">
        <f>IF('様式C_研究分担医師等'!G60="","",'様式C_研究分担医師等'!G60)</f>
      </c>
      <c r="H52" s="226" t="str">
        <f>IF('様式C_研究分担医師等'!I60="はい","株式保有あり",IF('様式C_研究分担医師等'!I60="いいえ","株式保有なし","-"))</f>
        <v>-</v>
      </c>
      <c r="I52" s="150">
        <f>IF('様式C_研究分担医師等'!J60="","",'様式C_研究分担医師等'!J60)</f>
      </c>
      <c r="J52" s="227" t="str">
        <f>IF('様式C_研究分担医師等'!L60="はい","株式保有あり",IF('様式C_研究分担医師等'!L60="いいえ","株式保有なし","-"))</f>
        <v>-</v>
      </c>
      <c r="K52" s="478">
        <f>IF('様式C_研究分担医師等'!M60="","",'様式C_研究分担医師等'!M60)</f>
      </c>
      <c r="L52" s="479">
        <f>IF('様式C_研究責任医師'!J60="","",'様式C_研究責任医師'!J60)</f>
      </c>
      <c r="M52" s="299" t="str">
        <f>IF('様式C_研究責任医師'!K60="","",'様式C_研究責任医師'!K60)</f>
        <v>受入金額(円)</v>
      </c>
      <c r="N52" s="229">
        <f>IF('様式C_研究分担医師等'!N60="","",'様式C_研究分担医師等'!N60)</f>
      </c>
      <c r="O52" s="151"/>
      <c r="P52" s="151"/>
      <c r="Q52" s="151"/>
    </row>
    <row r="53" spans="3:17" ht="97.5" customHeight="1">
      <c r="C53" s="497" t="s">
        <v>173</v>
      </c>
      <c r="D53" s="498"/>
      <c r="E53" s="512"/>
      <c r="F53" s="152" t="s">
        <v>52</v>
      </c>
      <c r="G53" s="146">
        <f>IF('様式C_研究分担医師等'!G62="","",'様式C_研究分担医師等'!G62)</f>
      </c>
      <c r="H53" s="222" t="str">
        <f>IF('様式C_研究分担医師等'!I62="はい","知的財産への関与あり",IF('様式C_研究分担医師等'!I62="いいえ","知的財産への関与なし","-"))</f>
        <v>-</v>
      </c>
      <c r="I53" s="153">
        <f>IF('様式C_研究分担医師等'!J62="","",'様式C_研究分担医師等'!J62)</f>
      </c>
      <c r="J53" s="221" t="str">
        <f>IF('様式C_研究分担医師等'!L62="はい","知的財産への関与あり",IF('様式C_研究分担医師等'!L62="いいえ","知的財産への関与なし","-"))</f>
        <v>-</v>
      </c>
      <c r="K53" s="478">
        <f>IF('様式C_研究分担医師等'!M62="","",'様式C_研究分担医師等'!M62)</f>
      </c>
      <c r="L53" s="479">
        <f>IF('様式C_研究責任医師'!J62="","",'様式C_研究責任医師'!J62)</f>
      </c>
      <c r="M53" s="299" t="str">
        <f>IF('様式C_研究責任医師'!K62="","",'様式C_研究責任医師'!K62)</f>
        <v>受入金額(円)</v>
      </c>
      <c r="N53" s="229">
        <f>IF('様式C_研究分担医師等'!N62="","",'様式C_研究分担医師等'!N62)</f>
      </c>
      <c r="O53" s="151"/>
      <c r="P53" s="151"/>
      <c r="Q53" s="151"/>
    </row>
    <row r="54" spans="3:17" ht="97.5" customHeight="1">
      <c r="C54" s="513"/>
      <c r="D54" s="514"/>
      <c r="E54" s="515"/>
      <c r="F54" s="168" t="s">
        <v>51</v>
      </c>
      <c r="G54" s="146">
        <f>IF('様式C_研究分担医師等'!G64="","",'様式C_研究分担医師等'!G64)</f>
      </c>
      <c r="H54" s="222" t="str">
        <f>IF('様式C_研究分担医師等'!I64="はい","知的財産への関与あり",IF('様式C_研究分担医師等'!I64="いいえ","知的財産への関与なし","-"))</f>
        <v>-</v>
      </c>
      <c r="I54" s="153">
        <f>IF('様式C_研究分担医師等'!J64="","",'様式C_研究分担医師等'!J64)</f>
      </c>
      <c r="J54" s="221" t="str">
        <f>IF('様式C_研究分担医師等'!L64="はい","知的財産への関与あり",IF('様式C_研究分担医師等'!L64="いいえ","知的財産への関与なし","-"))</f>
        <v>-</v>
      </c>
      <c r="K54" s="478">
        <f>IF('様式C_研究分担医師等'!M64="","",'様式C_研究分担医師等'!M64)</f>
      </c>
      <c r="L54" s="479">
        <f>IF('様式C_研究責任医師'!J64="","",'様式C_研究責任医師'!J64)</f>
      </c>
      <c r="M54" s="299" t="str">
        <f>IF('様式C_研究責任医師'!K64="","",'様式C_研究責任医師'!K64)</f>
        <v>役職等の種類</v>
      </c>
      <c r="N54" s="229">
        <f>IF('様式C_研究分担医師等'!N64="","",'様式C_研究分担医師等'!N64)</f>
      </c>
      <c r="O54" s="240"/>
      <c r="P54" s="240"/>
      <c r="Q54" s="240"/>
    </row>
    <row r="55" spans="3:17" ht="19.5" customHeight="1">
      <c r="C55" s="154"/>
      <c r="D55" s="154"/>
      <c r="E55" s="155"/>
      <c r="F55" s="156"/>
      <c r="G55" s="131"/>
      <c r="H55" s="131"/>
      <c r="I55" s="157"/>
      <c r="J55" s="157"/>
      <c r="K55" s="158"/>
      <c r="L55" s="158"/>
      <c r="M55" s="158"/>
      <c r="N55" s="158"/>
      <c r="O55" s="158"/>
      <c r="P55" s="158"/>
      <c r="Q55" s="158"/>
    </row>
    <row r="56" spans="5:17" ht="31.5" customHeight="1">
      <c r="E56" s="141" t="s">
        <v>78</v>
      </c>
      <c r="F56" s="142" t="s">
        <v>129</v>
      </c>
      <c r="G56" s="578">
        <f>IF(G17="","",G17)</f>
      </c>
      <c r="H56" s="579"/>
      <c r="I56" s="580"/>
      <c r="J56" s="580"/>
      <c r="K56" s="580"/>
      <c r="L56" s="580"/>
      <c r="M56" s="580"/>
      <c r="N56" s="580"/>
      <c r="O56" s="580"/>
      <c r="P56" s="580"/>
      <c r="Q56" s="581"/>
    </row>
    <row r="57" spans="5:17" ht="19.5" customHeight="1">
      <c r="E57" s="143"/>
      <c r="F57" s="140"/>
      <c r="I57" s="140"/>
      <c r="J57" s="140"/>
      <c r="P57" s="103"/>
      <c r="Q57" s="103"/>
    </row>
    <row r="58" spans="3:17" ht="21" customHeight="1">
      <c r="C58" s="503" t="s">
        <v>62</v>
      </c>
      <c r="D58" s="504"/>
      <c r="E58" s="504"/>
      <c r="F58" s="505"/>
      <c r="G58" s="477" t="s">
        <v>61</v>
      </c>
      <c r="H58" s="315"/>
      <c r="I58" s="477" t="s">
        <v>79</v>
      </c>
      <c r="J58" s="315"/>
      <c r="K58" s="484" t="s">
        <v>111</v>
      </c>
      <c r="L58" s="504"/>
      <c r="M58" s="504"/>
      <c r="N58" s="505"/>
      <c r="O58" s="476" t="s">
        <v>112</v>
      </c>
      <c r="P58" s="476" t="s">
        <v>113</v>
      </c>
      <c r="Q58" s="476" t="s">
        <v>114</v>
      </c>
    </row>
    <row r="59" spans="3:17" ht="21" customHeight="1">
      <c r="C59" s="506"/>
      <c r="D59" s="507"/>
      <c r="E59" s="507"/>
      <c r="F59" s="508"/>
      <c r="G59" s="494" t="s">
        <v>23</v>
      </c>
      <c r="H59" s="476" t="s">
        <v>194</v>
      </c>
      <c r="I59" s="494" t="s">
        <v>23</v>
      </c>
      <c r="J59" s="476" t="s">
        <v>194</v>
      </c>
      <c r="K59" s="506"/>
      <c r="L59" s="582"/>
      <c r="M59" s="582"/>
      <c r="N59" s="508"/>
      <c r="O59" s="493"/>
      <c r="P59" s="495"/>
      <c r="Q59" s="495"/>
    </row>
    <row r="60" spans="3:17" ht="36.75" customHeight="1">
      <c r="C60" s="509"/>
      <c r="D60" s="510"/>
      <c r="E60" s="510"/>
      <c r="F60" s="511"/>
      <c r="G60" s="477"/>
      <c r="H60" s="304"/>
      <c r="I60" s="477"/>
      <c r="J60" s="304"/>
      <c r="K60" s="509"/>
      <c r="L60" s="510"/>
      <c r="M60" s="510"/>
      <c r="N60" s="511"/>
      <c r="O60" s="494"/>
      <c r="P60" s="496"/>
      <c r="Q60" s="496"/>
    </row>
    <row r="61" spans="3:17" ht="67.5" customHeight="1">
      <c r="C61" s="376" t="s">
        <v>177</v>
      </c>
      <c r="D61" s="420"/>
      <c r="E61" s="299"/>
      <c r="F61" s="56" t="s">
        <v>52</v>
      </c>
      <c r="G61" s="150">
        <f>IF('様式C_研究分担医師等'!G72="","",'様式C_研究分担医師等'!G72)</f>
      </c>
      <c r="H61" s="226"/>
      <c r="I61" s="150">
        <f>IF('様式C_研究分担医師等'!J72="","",'様式C_研究分担医師等'!J72)</f>
      </c>
      <c r="J61" s="227"/>
      <c r="K61" s="522">
        <f>IF('様式C_研究分担医師等'!M72="","",'様式C_研究分担医師等'!M72)</f>
      </c>
      <c r="L61" s="523">
        <f>IF('様式C_研究責任医師'!J65="","",'様式C_研究責任医師'!J65)</f>
      </c>
      <c r="M61" s="583" t="str">
        <f>IF('様式C_研究責任医師'!K65="","",'様式C_研究責任医師'!K65)</f>
        <v>株式を保有している</v>
      </c>
      <c r="N61" s="228">
        <f>IF('様式C_研究分担医師等'!N72="","",'様式C_研究分担医師等'!N72)</f>
      </c>
      <c r="O61" s="151"/>
      <c r="P61" s="151"/>
      <c r="Q61" s="144"/>
    </row>
    <row r="62" spans="3:17" ht="97.5" customHeight="1">
      <c r="C62" s="497" t="s">
        <v>178</v>
      </c>
      <c r="D62" s="498"/>
      <c r="E62" s="512"/>
      <c r="F62" s="167" t="s">
        <v>52</v>
      </c>
      <c r="G62" s="146">
        <f>IF('様式C_研究分担医師等'!G73="","",'様式C_研究分担医師等'!G73)</f>
      </c>
      <c r="H62" s="222" t="str">
        <f>IF('様式C_研究分担医師等'!I74="有","給与あり",IF('様式C_研究分担医師等'!I74="無","給与なし","-"))</f>
        <v>-</v>
      </c>
      <c r="I62" s="146">
        <f>IF('様式C_研究分担医師等'!J73="","",'様式C_研究分担医師等'!J73)</f>
      </c>
      <c r="J62" s="223" t="str">
        <f>IF('様式C_研究分担医師等'!L74="有","給与あり",IF('様式C_研究分担医師等'!L74="無","給与なし","-"))</f>
        <v>-</v>
      </c>
      <c r="K62" s="478">
        <f>IF('様式C_研究分担医師等'!M73="","",'様式C_研究分担医師等'!M73)</f>
      </c>
      <c r="L62" s="479">
        <f>IF('様式C_研究責任医師'!J66="","",'様式C_研究責任医師'!J66)</f>
      </c>
      <c r="M62" s="299" t="str">
        <f>IF('様式C_研究責任医師'!K66="","",'様式C_研究責任医師'!K66)</f>
        <v>株式の保有又は出資の内容</v>
      </c>
      <c r="N62" s="229">
        <f>IF('様式C_研究分担医師等'!N73="","",'様式C_研究分担医師等'!N73)</f>
      </c>
      <c r="O62" s="240"/>
      <c r="P62" s="240"/>
      <c r="Q62" s="147"/>
    </row>
    <row r="63" spans="3:17" ht="97.5" customHeight="1">
      <c r="C63" s="497" t="s">
        <v>171</v>
      </c>
      <c r="D63" s="498"/>
      <c r="E63" s="512"/>
      <c r="F63" s="167" t="s">
        <v>52</v>
      </c>
      <c r="G63" s="146">
        <f>IF('様式C_研究分担医師等'!G75="","",'様式C_研究分担医師等'!G75)</f>
      </c>
      <c r="H63" s="222" t="str">
        <f>IF('様式C_研究分担医師等'!I76&gt;=2500000,"250万円以上の利益あり","-")</f>
        <v>-</v>
      </c>
      <c r="I63" s="146">
        <f>IF('様式C_研究分担医師等'!J75="","",'様式C_研究分担医師等'!J75)</f>
      </c>
      <c r="J63" s="223" t="str">
        <f>IF('様式C_研究分担医師等'!L76&gt;=2500000,"250万円以上の利益あり","-")</f>
        <v>-</v>
      </c>
      <c r="K63" s="478">
        <f>IF('様式C_研究分担医師等'!M75="","",'様式C_研究分担医師等'!M75)</f>
      </c>
      <c r="L63" s="479">
        <f>IF('様式C_研究責任医師'!J68="","",'様式C_研究責任医師'!J68)</f>
      </c>
      <c r="M63" s="299" t="str">
        <f>IF('様式C_研究責任医師'!K68="","",'様式C_研究責任医師'!K68)</f>
        <v>株式の保有又は出資の内容</v>
      </c>
      <c r="N63" s="229">
        <f>IF('様式C_研究分担医師等'!N75="","",'様式C_研究分担医師等'!N75)</f>
      </c>
      <c r="O63" s="240"/>
      <c r="P63" s="240"/>
      <c r="Q63" s="147"/>
    </row>
    <row r="64" spans="3:17" ht="97.5" customHeight="1">
      <c r="C64" s="525"/>
      <c r="D64" s="526"/>
      <c r="E64" s="527"/>
      <c r="F64" s="168" t="s">
        <v>51</v>
      </c>
      <c r="G64" s="146">
        <f>IF('様式C_研究分担医師等'!G77="","",'様式C_研究分担医師等'!G77)</f>
      </c>
      <c r="H64" s="224" t="str">
        <f>IF('様式C_研究分担医師等'!I78&gt;=2500000,"250万円以上の利益あり","-")</f>
        <v>-</v>
      </c>
      <c r="I64" s="149">
        <f>IF('様式C_研究分担医師等'!J77="","",'様式C_研究分担医師等'!J77)</f>
      </c>
      <c r="J64" s="225" t="str">
        <f>IF('様式C_研究分担医師等'!L78&gt;=2500000,"250万円以上の利益あり","-")</f>
        <v>-</v>
      </c>
      <c r="K64" s="478">
        <f>IF('様式C_研究分担医師等'!M77="","",'様式C_研究分担医師等'!M77)</f>
      </c>
      <c r="L64" s="479">
        <f>IF('様式C_研究責任医師'!J70="","",'様式C_研究責任医師'!J70)</f>
      </c>
      <c r="M64" s="299" t="str">
        <f>IF('様式C_研究責任医師'!K70="","",'様式C_研究責任医師'!K70)</f>
        <v>その他の関与</v>
      </c>
      <c r="N64" s="229">
        <f>IF('様式C_研究分担医師等'!N77="","",'様式C_研究分担医師等'!N77)</f>
      </c>
      <c r="O64" s="240"/>
      <c r="P64" s="240"/>
      <c r="Q64" s="147"/>
    </row>
    <row r="65" spans="3:17" ht="97.5" customHeight="1">
      <c r="C65" s="516" t="s">
        <v>180</v>
      </c>
      <c r="D65" s="517"/>
      <c r="E65" s="518"/>
      <c r="F65" s="167" t="s">
        <v>52</v>
      </c>
      <c r="G65" s="146">
        <f>IF('様式C_研究分担医師等'!G79="","",'様式C_研究分担医師等'!G79)</f>
      </c>
      <c r="H65" s="226"/>
      <c r="I65" s="150">
        <f>IF('様式C_研究分担医師等'!J79="","",'様式C_研究分担医師等'!J79)</f>
      </c>
      <c r="J65" s="227"/>
      <c r="K65" s="478">
        <f>IF('様式C_研究分担医師等'!M79="","",'様式C_研究分担医師等'!M79)</f>
      </c>
      <c r="L65" s="479">
        <f>IF('様式C_研究責任医師'!J71="","",'様式C_研究責任医師'!J72)</f>
      </c>
      <c r="M65" s="299" t="str">
        <f>IF('様式C_研究責任医師'!K71="","",'様式C_研究責任医師'!K72)</f>
        <v>その他の関与</v>
      </c>
      <c r="N65" s="229">
        <f>IF('様式C_研究分担医師等'!N79="","",'様式C_研究分担医師等'!N79)</f>
      </c>
      <c r="O65" s="240"/>
      <c r="P65" s="151"/>
      <c r="Q65" s="151"/>
    </row>
    <row r="66" spans="3:17" ht="97.5" customHeight="1">
      <c r="C66" s="519"/>
      <c r="D66" s="520"/>
      <c r="E66" s="521"/>
      <c r="F66" s="168" t="s">
        <v>51</v>
      </c>
      <c r="G66" s="146">
        <f>IF('様式C_研究分担医師等'!G80="","",'様式C_研究分担医師等'!G80)</f>
      </c>
      <c r="H66" s="226"/>
      <c r="I66" s="150">
        <f>IF('様式C_研究分担医師等'!J80="","",'様式C_研究分担医師等'!J80)</f>
      </c>
      <c r="J66" s="227"/>
      <c r="K66" s="478">
        <f>IF('様式C_研究分担医師等'!M80="","",'様式C_研究分担医師等'!M80)</f>
      </c>
      <c r="L66" s="479">
        <f>IF('様式C_研究責任医師'!J72="","",'様式C_研究責任医師'!J73)</f>
      </c>
      <c r="M66" s="299">
        <f>IF('様式C_研究責任医師'!K72="","",'様式C_研究責任医師'!K73)</f>
        <v>0</v>
      </c>
      <c r="N66" s="229">
        <f>IF('様式C_研究分担医師等'!N80="","",'様式C_研究分担医師等'!N80)</f>
      </c>
      <c r="O66" s="240"/>
      <c r="P66" s="151"/>
      <c r="Q66" s="151"/>
    </row>
    <row r="67" spans="3:17" ht="97.5" customHeight="1">
      <c r="C67" s="497" t="s">
        <v>181</v>
      </c>
      <c r="D67" s="498"/>
      <c r="E67" s="499"/>
      <c r="F67" s="167" t="s">
        <v>52</v>
      </c>
      <c r="G67" s="146">
        <f>IF('様式C_研究分担医師等'!G81="","",'様式C_研究分担医師等'!G81)</f>
      </c>
      <c r="H67" s="226" t="str">
        <f>IF('様式C_研究分担医師等'!I81="はい","株式保有あり",IF('様式C_研究分担医師等'!I81="いいえ","株式保有なし","-"))</f>
        <v>-</v>
      </c>
      <c r="I67" s="150">
        <f>IF('様式C_研究分担医師等'!J81="","",'様式C_研究分担医師等'!J81)</f>
      </c>
      <c r="J67" s="227" t="str">
        <f>IF('様式C_研究分担医師等'!L81="はい","株式保有あり",IF('様式C_研究分担医師等'!L81="いいえ","株式保有なし","-"))</f>
        <v>-</v>
      </c>
      <c r="K67" s="478">
        <f>IF('様式C_研究分担医師等'!M81="","",'様式C_研究分担医師等'!M81)</f>
      </c>
      <c r="L67" s="479">
        <f>IF('様式C_研究責任医師'!J74="","",'様式C_研究責任医師'!J74)</f>
      </c>
      <c r="M67" s="299">
        <f>IF('様式C_研究責任医師'!K74="","",'様式C_研究責任医師'!K74)</f>
      </c>
      <c r="N67" s="229">
        <f>IF('様式C_研究分担医師等'!N81="","",'様式C_研究分担医師等'!N81)</f>
      </c>
      <c r="O67" s="240"/>
      <c r="P67" s="151"/>
      <c r="Q67" s="151"/>
    </row>
    <row r="68" spans="3:17" ht="97.5" customHeight="1">
      <c r="C68" s="500"/>
      <c r="D68" s="501"/>
      <c r="E68" s="502"/>
      <c r="F68" s="168" t="s">
        <v>51</v>
      </c>
      <c r="G68" s="146">
        <f>IF('様式C_研究分担医師等'!G83="","",'様式C_研究分担医師等'!G83)</f>
      </c>
      <c r="H68" s="226" t="str">
        <f>IF('様式C_研究分担医師等'!I83="はい","株式保有あり",IF('様式C_研究分担医師等'!I83="いいえ","株式保有なし","-"))</f>
        <v>-</v>
      </c>
      <c r="I68" s="150">
        <f>IF('様式C_研究分担医師等'!J83="","",'様式C_研究分担医師等'!J83)</f>
      </c>
      <c r="J68" s="227" t="str">
        <f>IF('様式C_研究分担医師等'!L83="はい","株式保有あり",IF('様式C_研究分担医師等'!L83="いいえ","株式保有なし","-"))</f>
        <v>-</v>
      </c>
      <c r="K68" s="478">
        <f>IF('様式C_研究分担医師等'!M83="","",'様式C_研究分担医師等'!M83)</f>
      </c>
      <c r="L68" s="479" t="str">
        <f>IF('様式C_研究責任医師'!J76="","",'様式C_研究責任医師'!J76)</f>
        <v>今年度</v>
      </c>
      <c r="M68" s="299">
        <f>IF('様式C_研究責任医師'!K76="","",'様式C_研究責任医師'!K76)</f>
      </c>
      <c r="N68" s="229">
        <f>IF('様式C_研究分担医師等'!N83="","",'様式C_研究分担医師等'!N83)</f>
      </c>
      <c r="O68" s="240"/>
      <c r="P68" s="151"/>
      <c r="Q68" s="151"/>
    </row>
    <row r="69" spans="3:17" ht="97.5" customHeight="1">
      <c r="C69" s="497" t="s">
        <v>173</v>
      </c>
      <c r="D69" s="498"/>
      <c r="E69" s="512"/>
      <c r="F69" s="152" t="s">
        <v>52</v>
      </c>
      <c r="G69" s="146">
        <f>IF('様式C_研究分担医師等'!G85="","",'様式C_研究分担医師等'!G85)</f>
      </c>
      <c r="H69" s="222" t="str">
        <f>IF('様式C_研究分担医師等'!I85="はい","知的財産への関与あり",IF('様式C_研究分担医師等'!I85="いいえ","知的財産への関与なし","-"))</f>
        <v>-</v>
      </c>
      <c r="I69" s="153">
        <f>IF('様式C_研究分担医師等'!J85="","",'様式C_研究分担医師等'!J85)</f>
      </c>
      <c r="J69" s="221" t="str">
        <f>IF('様式C_研究分担医師等'!L85="はい","知的財産への関与あり",IF('様式C_研究分担医師等'!L85="いいえ","知的財産への関与なし","-"))</f>
        <v>-</v>
      </c>
      <c r="K69" s="478">
        <f>IF('様式C_研究分担医師等'!M85="","",'様式C_研究分担医師等'!M85)</f>
      </c>
      <c r="L69" s="479">
        <f>IF('様式C_研究責任医師'!J78="","",'様式C_研究責任医師'!J78)</f>
      </c>
      <c r="M69" s="299" t="str">
        <f>IF('様式C_研究責任医師'!K78="","",'様式C_研究責任医師'!K78)</f>
        <v>COIの内容について
詳細を選択・記述</v>
      </c>
      <c r="N69" s="229">
        <f>IF('様式C_研究分担医師等'!N85="","",'様式C_研究分担医師等'!N85)</f>
      </c>
      <c r="O69" s="240"/>
      <c r="P69" s="151"/>
      <c r="Q69" s="151"/>
    </row>
    <row r="70" spans="3:17" ht="97.5" customHeight="1">
      <c r="C70" s="513"/>
      <c r="D70" s="514"/>
      <c r="E70" s="515"/>
      <c r="F70" s="168" t="s">
        <v>51</v>
      </c>
      <c r="G70" s="146">
        <f>IF('様式C_研究分担医師等'!G87="","",'様式C_研究分担医師等'!G87)</f>
      </c>
      <c r="H70" s="222" t="str">
        <f>IF('様式C_研究分担医師等'!I87="はい","知的財産への関与あり",IF('様式C_研究分担医師等'!I87="いいえ","知的財産への関与なし","-"))</f>
        <v>-</v>
      </c>
      <c r="I70" s="153">
        <f>IF('様式C_研究分担医師等'!J87="","",'様式C_研究分担医師等'!J87)</f>
      </c>
      <c r="J70" s="221" t="str">
        <f>IF('様式C_研究分担医師等'!L87="はい","知的財産への関与あり",IF('様式C_研究分担医師等'!L87="いいえ","知的財産への関与なし","-"))</f>
        <v>-</v>
      </c>
      <c r="K70" s="478">
        <f>IF('様式C_研究分担医師等'!M87="","",'様式C_研究分担医師等'!M87)</f>
      </c>
      <c r="L70" s="479">
        <f>IF('様式C_研究責任医師'!J80="","",'様式C_研究責任医師'!J80)</f>
      </c>
      <c r="M70" s="299" t="str">
        <f>IF('様式C_研究責任医師'!K80="","",'様式C_研究責任医師'!K80)</f>
        <v>期間</v>
      </c>
      <c r="N70" s="229">
        <f>IF('様式C_研究分担医師等'!N87="","",'様式C_研究分担医師等'!N87)</f>
      </c>
      <c r="O70" s="240"/>
      <c r="P70" s="240"/>
      <c r="Q70" s="240"/>
    </row>
    <row r="71" ht="18.75"/>
    <row r="72" spans="5:17" ht="31.5" customHeight="1">
      <c r="E72" s="141" t="s">
        <v>78</v>
      </c>
      <c r="F72" s="142" t="s">
        <v>130</v>
      </c>
      <c r="G72" s="578">
        <f>IF(G18="","",G18)</f>
      </c>
      <c r="H72" s="579"/>
      <c r="I72" s="580"/>
      <c r="J72" s="580"/>
      <c r="K72" s="580"/>
      <c r="L72" s="580"/>
      <c r="M72" s="580"/>
      <c r="N72" s="580"/>
      <c r="O72" s="580"/>
      <c r="P72" s="580"/>
      <c r="Q72" s="581"/>
    </row>
    <row r="73" spans="5:17" ht="19.5" customHeight="1">
      <c r="E73" s="143"/>
      <c r="F73" s="140"/>
      <c r="I73" s="140"/>
      <c r="J73" s="140"/>
      <c r="P73" s="103"/>
      <c r="Q73" s="103"/>
    </row>
    <row r="74" spans="3:17" ht="21" customHeight="1">
      <c r="C74" s="503" t="s">
        <v>62</v>
      </c>
      <c r="D74" s="504"/>
      <c r="E74" s="504"/>
      <c r="F74" s="505"/>
      <c r="G74" s="477" t="s">
        <v>61</v>
      </c>
      <c r="H74" s="315"/>
      <c r="I74" s="477" t="s">
        <v>79</v>
      </c>
      <c r="J74" s="315"/>
      <c r="K74" s="484" t="s">
        <v>111</v>
      </c>
      <c r="L74" s="504"/>
      <c r="M74" s="504"/>
      <c r="N74" s="505"/>
      <c r="O74" s="476" t="s">
        <v>112</v>
      </c>
      <c r="P74" s="476" t="s">
        <v>113</v>
      </c>
      <c r="Q74" s="476" t="s">
        <v>114</v>
      </c>
    </row>
    <row r="75" spans="3:17" ht="21" customHeight="1">
      <c r="C75" s="506"/>
      <c r="D75" s="507"/>
      <c r="E75" s="507"/>
      <c r="F75" s="508"/>
      <c r="G75" s="494" t="s">
        <v>23</v>
      </c>
      <c r="H75" s="476" t="s">
        <v>194</v>
      </c>
      <c r="I75" s="494" t="s">
        <v>23</v>
      </c>
      <c r="J75" s="476" t="s">
        <v>194</v>
      </c>
      <c r="K75" s="506"/>
      <c r="L75" s="582"/>
      <c r="M75" s="582"/>
      <c r="N75" s="508"/>
      <c r="O75" s="493"/>
      <c r="P75" s="495"/>
      <c r="Q75" s="495"/>
    </row>
    <row r="76" spans="3:17" ht="36.75" customHeight="1">
      <c r="C76" s="509"/>
      <c r="D76" s="510"/>
      <c r="E76" s="510"/>
      <c r="F76" s="511"/>
      <c r="G76" s="477"/>
      <c r="H76" s="304"/>
      <c r="I76" s="477"/>
      <c r="J76" s="304"/>
      <c r="K76" s="509"/>
      <c r="L76" s="510"/>
      <c r="M76" s="510"/>
      <c r="N76" s="511"/>
      <c r="O76" s="494"/>
      <c r="P76" s="496"/>
      <c r="Q76" s="496"/>
    </row>
    <row r="77" spans="3:17" ht="67.5" customHeight="1">
      <c r="C77" s="376" t="s">
        <v>177</v>
      </c>
      <c r="D77" s="420"/>
      <c r="E77" s="299"/>
      <c r="F77" s="56" t="s">
        <v>52</v>
      </c>
      <c r="G77" s="150">
        <f>IF('様式C_研究分担医師等'!G95="","",'様式C_研究分担医師等'!G95)</f>
      </c>
      <c r="H77" s="226"/>
      <c r="I77" s="150">
        <f>IF('様式C_研究分担医師等'!J95="","",'様式C_研究分担医師等'!J95)</f>
      </c>
      <c r="J77" s="227"/>
      <c r="K77" s="478">
        <f>IF('様式C_研究分担医師等'!M95="","",'様式C_研究分担医師等'!M95)</f>
      </c>
      <c r="L77" s="479">
        <f>IF('様式C_研究責任医師'!J81="","",'様式C_研究責任医師'!J81)</f>
      </c>
      <c r="M77" s="584" t="str">
        <f>IF('様式C_研究責任医師'!K81="","",'様式C_研究責任医師'!K81)</f>
        <v>給与の有無</v>
      </c>
      <c r="N77" s="228">
        <f>IF('様式C_研究分担医師等'!N95="","",'様式C_研究分担医師等'!N95)</f>
      </c>
      <c r="O77" s="151"/>
      <c r="P77" s="151"/>
      <c r="Q77" s="144"/>
    </row>
    <row r="78" spans="3:17" ht="97.5" customHeight="1">
      <c r="C78" s="497" t="s">
        <v>178</v>
      </c>
      <c r="D78" s="498"/>
      <c r="E78" s="512"/>
      <c r="F78" s="167" t="s">
        <v>52</v>
      </c>
      <c r="G78" s="146">
        <f>IF('様式C_研究分担医師等'!G96="","",'様式C_研究分担医師等'!G96)</f>
      </c>
      <c r="H78" s="222" t="str">
        <f>IF('様式C_研究分担医師等'!I97="有","給与あり",IF('様式C_研究分担医師等'!I97="無","給与なし","-"))</f>
        <v>-</v>
      </c>
      <c r="I78" s="146">
        <f>IF('様式C_研究分担医師等'!J96="","",'様式C_研究分担医師等'!J96)</f>
      </c>
      <c r="J78" s="223" t="str">
        <f>IF('様式C_研究分担医師等'!L97="有","給与あり",IF('様式C_研究分担医師等'!L97="無","給与なし","-"))</f>
        <v>-</v>
      </c>
      <c r="K78" s="478">
        <f>IF('様式C_研究分担医師等'!M96="","",'様式C_研究分担医師等'!M96)</f>
      </c>
      <c r="L78" s="479">
        <f>IF('様式C_研究責任医師'!J82="","",'様式C_研究責任医師'!J82)</f>
      </c>
      <c r="M78" s="299" t="str">
        <f>IF('様式C_研究責任医師'!K82="","",'様式C_研究責任医師'!K82)</f>
        <v>経済的利益の内容(複数ある場合はすべて記載)</v>
      </c>
      <c r="N78" s="229">
        <f>IF('様式C_研究分担医師等'!N96="","",'様式C_研究分担医師等'!N96)</f>
      </c>
      <c r="O78" s="240"/>
      <c r="P78" s="240"/>
      <c r="Q78" s="147"/>
    </row>
    <row r="79" spans="3:17" ht="97.5" customHeight="1">
      <c r="C79" s="497" t="s">
        <v>171</v>
      </c>
      <c r="D79" s="498"/>
      <c r="E79" s="512"/>
      <c r="F79" s="167" t="s">
        <v>52</v>
      </c>
      <c r="G79" s="146">
        <f>IF('様式C_研究分担医師等'!G98="","",'様式C_研究分担医師等'!G98)</f>
      </c>
      <c r="H79" s="222" t="str">
        <f>IF('様式C_研究分担医師等'!I99&gt;=2500000,"250万円以上の利益あり","-")</f>
        <v>-</v>
      </c>
      <c r="I79" s="146">
        <f>IF('様式C_研究分担医師等'!J98="","",'様式C_研究分担医師等'!J98)</f>
      </c>
      <c r="J79" s="223" t="str">
        <f>IF('様式C_研究分担医師等'!L99&gt;=2500000,"250万円以上の利益あり","-")</f>
        <v>-</v>
      </c>
      <c r="K79" s="478">
        <f>IF('様式C_研究分担医師等'!M98="","",'様式C_研究分担医師等'!M98)</f>
      </c>
      <c r="L79" s="479">
        <f>IF('様式C_研究責任医師'!J84="","",'様式C_研究責任医師'!J84)</f>
      </c>
      <c r="M79" s="299" t="str">
        <f>IF('様式C_研究責任医師'!K84="","",'様式C_研究責任医師'!K84)</f>
        <v>経済的利益の内容(複数ある場合はすべて記載)</v>
      </c>
      <c r="N79" s="229">
        <f>IF('様式C_研究分担医師等'!N98="","",'様式C_研究分担医師等'!N98)</f>
      </c>
      <c r="O79" s="240"/>
      <c r="P79" s="240"/>
      <c r="Q79" s="147"/>
    </row>
    <row r="80" spans="3:17" ht="97.5" customHeight="1">
      <c r="C80" s="525"/>
      <c r="D80" s="526"/>
      <c r="E80" s="527"/>
      <c r="F80" s="168" t="s">
        <v>51</v>
      </c>
      <c r="G80" s="146">
        <f>IF('様式C_研究分担医師等'!G100="","",'様式C_研究分担医師等'!G100)</f>
      </c>
      <c r="H80" s="224" t="str">
        <f>IF('様式C_研究分担医師等'!I101&gt;=2500000,"250万円以上の利益あり","-")</f>
        <v>-</v>
      </c>
      <c r="I80" s="149">
        <f>IF('様式C_研究分担医師等'!J100="","",'様式C_研究分担医師等'!J100)</f>
      </c>
      <c r="J80" s="225" t="str">
        <f>IF('様式C_研究分担医師等'!L101&gt;=2500000,"250万円以上の利益あり","-")</f>
        <v>-</v>
      </c>
      <c r="K80" s="478">
        <f>IF('様式C_研究分担医師等'!M100="","",'様式C_研究分担医師等'!M100)</f>
      </c>
      <c r="L80" s="479">
        <f>IF('様式C_研究責任医師'!J86="","",'様式C_研究責任医師'!J86)</f>
      </c>
      <c r="M80" s="299" t="str">
        <f>IF('様式C_研究責任医師'!K86="","",'様式C_研究責任医師'!K86)</f>
        <v>役職等の種類</v>
      </c>
      <c r="N80" s="229">
        <f>IF('様式C_研究分担医師等'!N100="","",'様式C_研究分担医師等'!N100)</f>
      </c>
      <c r="O80" s="240"/>
      <c r="P80" s="240"/>
      <c r="Q80" s="147"/>
    </row>
    <row r="81" spans="3:17" ht="97.5" customHeight="1">
      <c r="C81" s="516" t="s">
        <v>180</v>
      </c>
      <c r="D81" s="517"/>
      <c r="E81" s="518"/>
      <c r="F81" s="167" t="s">
        <v>52</v>
      </c>
      <c r="G81" s="146">
        <f>IF('様式C_研究分担医師等'!G102="","",'様式C_研究分担医師等'!G102)</f>
      </c>
      <c r="H81" s="226"/>
      <c r="I81" s="150">
        <f>IF('様式C_研究分担医師等'!J102="","",'様式C_研究分担医師等'!J102)</f>
      </c>
      <c r="J81" s="227"/>
      <c r="K81" s="478">
        <f>IF('様式C_研究分担医師等'!M102="","",'様式C_研究分担医師等'!M102)</f>
      </c>
      <c r="L81" s="479">
        <f>IF('様式C_研究責任医師'!J87="","",'様式C_研究責任医師'!J88)</f>
      </c>
      <c r="M81" s="299" t="str">
        <f>IF('様式C_研究責任医師'!K87="","",'様式C_研究責任医師'!K88)</f>
        <v>株式を保有している</v>
      </c>
      <c r="N81" s="229">
        <f>IF('様式C_研究分担医師等'!N102="","",'様式C_研究分担医師等'!N102)</f>
      </c>
      <c r="O81" s="240"/>
      <c r="P81" s="151"/>
      <c r="Q81" s="151"/>
    </row>
    <row r="82" spans="3:17" ht="97.5" customHeight="1">
      <c r="C82" s="519"/>
      <c r="D82" s="520"/>
      <c r="E82" s="521"/>
      <c r="F82" s="168" t="s">
        <v>51</v>
      </c>
      <c r="G82" s="146">
        <f>IF('様式C_研究分担医師等'!G103="","",'様式C_研究分担医師等'!G103)</f>
      </c>
      <c r="H82" s="226"/>
      <c r="I82" s="150">
        <f>IF('様式C_研究分担医師等'!J103="","",'様式C_研究分担医師等'!J103)</f>
      </c>
      <c r="J82" s="227"/>
      <c r="K82" s="478">
        <f>IF('様式C_研究分担医師等'!M103="","",'様式C_研究分担医師等'!M103)</f>
      </c>
      <c r="L82" s="479">
        <f>IF('様式C_研究責任医師'!J88="","",'様式C_研究責任医師'!J89)</f>
      </c>
      <c r="M82" s="299" t="str">
        <f>IF('様式C_研究責任医師'!K88="","",'様式C_研究責任医師'!K89)</f>
        <v>株式の保有又は出資の内容</v>
      </c>
      <c r="N82" s="229">
        <f>IF('様式C_研究分担医師等'!N103="","",'様式C_研究分担医師等'!N103)</f>
      </c>
      <c r="O82" s="240"/>
      <c r="P82" s="151"/>
      <c r="Q82" s="151"/>
    </row>
    <row r="83" spans="3:17" ht="97.5" customHeight="1">
      <c r="C83" s="497" t="s">
        <v>181</v>
      </c>
      <c r="D83" s="498"/>
      <c r="E83" s="499"/>
      <c r="F83" s="167" t="s">
        <v>52</v>
      </c>
      <c r="G83" s="146">
        <f>IF('様式C_研究分担医師等'!G104="","",'様式C_研究分担医師等'!G104)</f>
      </c>
      <c r="H83" s="226" t="str">
        <f>IF('様式C_研究分担医師等'!I104="はい","株式保有あり",IF('様式C_研究分担医師等'!I104="いいえ","株式保有なし","-"))</f>
        <v>-</v>
      </c>
      <c r="I83" s="150">
        <f>IF('様式C_研究分担医師等'!J104="","",'様式C_研究分担医師等'!J104)</f>
      </c>
      <c r="J83" s="227" t="str">
        <f>IF('様式C_研究分担医師等'!L104="はい","株式保有あり",IF('様式C_研究分担医師等'!L104="いいえ","株式保有なし","-"))</f>
        <v>-</v>
      </c>
      <c r="K83" s="478">
        <f>IF('様式C_研究分担医師等'!M104="","",'様式C_研究分担医師等'!M104)</f>
      </c>
      <c r="L83" s="479">
        <f>IF('様式C_研究責任医師'!J90="","",'様式C_研究責任医師'!J90)</f>
      </c>
      <c r="M83" s="299" t="str">
        <f>IF('様式C_研究責任医師'!K90="","",'様式C_研究責任医師'!K90)</f>
        <v>株式を保有している</v>
      </c>
      <c r="N83" s="229">
        <f>IF('様式C_研究分担医師等'!N104="","",'様式C_研究分担医師等'!N104)</f>
      </c>
      <c r="O83" s="240"/>
      <c r="P83" s="151"/>
      <c r="Q83" s="151"/>
    </row>
    <row r="84" spans="3:17" ht="97.5" customHeight="1">
      <c r="C84" s="500"/>
      <c r="D84" s="501"/>
      <c r="E84" s="502"/>
      <c r="F84" s="168" t="s">
        <v>51</v>
      </c>
      <c r="G84" s="146">
        <f>IF('様式C_研究分担医師等'!G106="","",'様式C_研究分担医師等'!G106)</f>
      </c>
      <c r="H84" s="226" t="str">
        <f>IF('様式C_研究分担医師等'!I106="はい","株式保有あり",IF('様式C_研究分担医師等'!I106="いいえ","株式保有なし","-"))</f>
        <v>-</v>
      </c>
      <c r="I84" s="150">
        <f>IF('様式C_研究分担医師等'!J106="","",'様式C_研究分担医師等'!J106)</f>
      </c>
      <c r="J84" s="227" t="str">
        <f>IF('様式C_研究分担医師等'!L106="はい","株式保有あり",IF('様式C_研究分担医師等'!L106="いいえ","株式保有なし","-"))</f>
        <v>-</v>
      </c>
      <c r="K84" s="478">
        <f>IF('様式C_研究分担医師等'!M106="","",'様式C_研究分担医師等'!M106)</f>
      </c>
      <c r="L84" s="479">
        <f>IF('様式C_研究責任医師'!J92="","",'様式C_研究責任医師'!J92)</f>
      </c>
      <c r="M84" s="299" t="str">
        <f>IF('様式C_研究責任医師'!K92="","",'様式C_研究責任医師'!K92)</f>
        <v>知的財産への関与有り</v>
      </c>
      <c r="N84" s="229">
        <f>IF('様式C_研究分担医師等'!N106="","",'様式C_研究分担医師等'!N106)</f>
      </c>
      <c r="O84" s="240"/>
      <c r="P84" s="151"/>
      <c r="Q84" s="151"/>
    </row>
    <row r="85" spans="3:17" ht="97.5" customHeight="1">
      <c r="C85" s="497" t="s">
        <v>173</v>
      </c>
      <c r="D85" s="498"/>
      <c r="E85" s="512"/>
      <c r="F85" s="152" t="s">
        <v>52</v>
      </c>
      <c r="G85" s="146">
        <f>IF('様式C_研究分担医師等'!G108="","",'様式C_研究分担医師等'!G108)</f>
      </c>
      <c r="H85" s="222" t="str">
        <f>IF('様式C_研究分担医師等'!I108="はい","知的財産への関与あり",IF('様式C_研究分担医師等'!I108="いいえ","知的財産への関与なし","-"))</f>
        <v>-</v>
      </c>
      <c r="I85" s="153">
        <f>IF('様式C_研究分担医師等'!J108="","",'様式C_研究分担医師等'!J108)</f>
      </c>
      <c r="J85" s="221" t="str">
        <f>IF('様式C_研究分担医師等'!L108="はい","知的財産への関与あり",IF('様式C_研究分担医師等'!L108="いいえ","知的財産への関与なし","-"))</f>
        <v>-</v>
      </c>
      <c r="K85" s="478">
        <f>IF('様式C_研究分担医師等'!M108="","",'様式C_研究分担医師等'!M108)</f>
      </c>
      <c r="L85" s="479">
        <f>IF('様式C_研究責任医師'!J94="","",'様式C_研究責任医師'!J94)</f>
      </c>
      <c r="M85" s="299" t="str">
        <f>IF('様式C_研究責任医師'!K94="","",'様式C_研究責任医師'!K94)</f>
        <v>知的財産への関与有り</v>
      </c>
      <c r="N85" s="229">
        <f>IF('様式C_研究分担医師等'!N108="","",'様式C_研究分担医師等'!N108)</f>
      </c>
      <c r="O85" s="240"/>
      <c r="P85" s="151"/>
      <c r="Q85" s="151"/>
    </row>
    <row r="86" spans="3:17" ht="97.5" customHeight="1">
      <c r="C86" s="513"/>
      <c r="D86" s="514"/>
      <c r="E86" s="515"/>
      <c r="F86" s="168" t="s">
        <v>51</v>
      </c>
      <c r="G86" s="146">
        <f>IF('様式C_研究分担医師等'!G110="","",'様式C_研究分担医師等'!G110)</f>
      </c>
      <c r="H86" s="222" t="str">
        <f>IF('様式C_研究分担医師等'!I110="はい","知的財産への関与あり",IF('様式C_研究分担医師等'!I110="いいえ","知的財産への関与なし","-"))</f>
        <v>-</v>
      </c>
      <c r="I86" s="153">
        <f>IF('様式C_研究分担医師等'!J110="","",'様式C_研究分担医師等'!J110)</f>
      </c>
      <c r="J86" s="221" t="str">
        <f>IF('様式C_研究分担医師等'!L110="はい","知的財産への関与あり",IF('様式C_研究分担医師等'!L110="いいえ","知的財産への関与なし","-"))</f>
        <v>-</v>
      </c>
      <c r="K86" s="478">
        <f>IF('様式C_研究分担医師等'!M110="","",'様式C_研究分担医師等'!M110)</f>
      </c>
      <c r="L86" s="479">
        <f>IF('様式C_研究責任医師'!J96="","",'様式C_研究責任医師'!J96)</f>
      </c>
      <c r="M86" s="299">
        <f>IF('様式C_研究責任医師'!K96="","",'様式C_研究責任医師'!K96)</f>
      </c>
      <c r="N86" s="229">
        <f>IF('様式C_研究分担医師等'!N110="","",'様式C_研究分担医師等'!N110)</f>
      </c>
      <c r="O86" s="240"/>
      <c r="P86" s="240"/>
      <c r="Q86" s="240"/>
    </row>
    <row r="87" spans="3:17" ht="19.5" customHeight="1">
      <c r="C87" s="154"/>
      <c r="D87" s="154"/>
      <c r="E87" s="155"/>
      <c r="F87" s="156"/>
      <c r="G87" s="131"/>
      <c r="H87" s="131"/>
      <c r="I87" s="157"/>
      <c r="J87" s="157"/>
      <c r="K87" s="158"/>
      <c r="L87" s="158"/>
      <c r="M87" s="158"/>
      <c r="N87" s="158"/>
      <c r="O87" s="158"/>
      <c r="P87" s="158"/>
      <c r="Q87" s="158"/>
    </row>
    <row r="88" spans="5:17" ht="31.5" customHeight="1">
      <c r="E88" s="141" t="s">
        <v>78</v>
      </c>
      <c r="F88" s="142" t="s">
        <v>131</v>
      </c>
      <c r="G88" s="578">
        <f>IF(G19="","",G19)</f>
      </c>
      <c r="H88" s="579"/>
      <c r="I88" s="580"/>
      <c r="J88" s="580"/>
      <c r="K88" s="580"/>
      <c r="L88" s="580"/>
      <c r="M88" s="580"/>
      <c r="N88" s="580"/>
      <c r="O88" s="580"/>
      <c r="P88" s="580"/>
      <c r="Q88" s="581"/>
    </row>
    <row r="89" spans="5:17" ht="19.5" customHeight="1">
      <c r="E89" s="143"/>
      <c r="F89" s="140"/>
      <c r="I89" s="140"/>
      <c r="J89" s="140"/>
      <c r="P89" s="103"/>
      <c r="Q89" s="103"/>
    </row>
    <row r="90" spans="3:17" ht="21" customHeight="1">
      <c r="C90" s="503" t="s">
        <v>62</v>
      </c>
      <c r="D90" s="504"/>
      <c r="E90" s="504"/>
      <c r="F90" s="505"/>
      <c r="G90" s="477" t="s">
        <v>61</v>
      </c>
      <c r="H90" s="315"/>
      <c r="I90" s="477" t="s">
        <v>79</v>
      </c>
      <c r="J90" s="315"/>
      <c r="K90" s="484" t="s">
        <v>111</v>
      </c>
      <c r="L90" s="504"/>
      <c r="M90" s="504"/>
      <c r="N90" s="505"/>
      <c r="O90" s="476" t="s">
        <v>112</v>
      </c>
      <c r="P90" s="476" t="s">
        <v>113</v>
      </c>
      <c r="Q90" s="476" t="s">
        <v>114</v>
      </c>
    </row>
    <row r="91" spans="3:17" ht="21" customHeight="1">
      <c r="C91" s="506"/>
      <c r="D91" s="507"/>
      <c r="E91" s="507"/>
      <c r="F91" s="508"/>
      <c r="G91" s="494" t="s">
        <v>23</v>
      </c>
      <c r="H91" s="476" t="s">
        <v>194</v>
      </c>
      <c r="I91" s="494" t="s">
        <v>23</v>
      </c>
      <c r="J91" s="476" t="s">
        <v>194</v>
      </c>
      <c r="K91" s="506"/>
      <c r="L91" s="582"/>
      <c r="M91" s="582"/>
      <c r="N91" s="508"/>
      <c r="O91" s="493"/>
      <c r="P91" s="495"/>
      <c r="Q91" s="495"/>
    </row>
    <row r="92" spans="3:17" ht="36.75" customHeight="1">
      <c r="C92" s="509"/>
      <c r="D92" s="510"/>
      <c r="E92" s="510"/>
      <c r="F92" s="511"/>
      <c r="G92" s="477"/>
      <c r="H92" s="304"/>
      <c r="I92" s="477"/>
      <c r="J92" s="304"/>
      <c r="K92" s="509"/>
      <c r="L92" s="510"/>
      <c r="M92" s="510"/>
      <c r="N92" s="511"/>
      <c r="O92" s="494"/>
      <c r="P92" s="496"/>
      <c r="Q92" s="496"/>
    </row>
    <row r="93" spans="3:17" ht="67.5" customHeight="1">
      <c r="C93" s="376" t="s">
        <v>177</v>
      </c>
      <c r="D93" s="420"/>
      <c r="E93" s="299"/>
      <c r="F93" s="56" t="s">
        <v>52</v>
      </c>
      <c r="G93" s="150">
        <f>IF('様式C_研究分担医師等'!G118="","",'様式C_研究分担医師等'!G118)</f>
      </c>
      <c r="H93" s="226"/>
      <c r="I93" s="150">
        <f>IF('様式C_研究分担医師等'!J118="","",'様式C_研究分担医師等'!J118)</f>
      </c>
      <c r="J93" s="227"/>
      <c r="K93" s="478">
        <f>IF('様式C_研究分担医師等'!M118="","",'様式C_研究分担医師等'!M118)</f>
      </c>
      <c r="L93" s="479">
        <f>IF('様式C_研究責任医師'!J97="","",'様式C_研究責任医師'!J97)</f>
      </c>
      <c r="M93" s="584">
        <f>IF('様式C_研究責任医師'!K97="","",'様式C_研究責任医師'!K97)</f>
      </c>
      <c r="N93" s="228">
        <f>IF('様式C_研究分担医師等'!N118="","",'様式C_研究分担医師等'!N118)</f>
      </c>
      <c r="O93" s="151"/>
      <c r="P93" s="151"/>
      <c r="Q93" s="144"/>
    </row>
    <row r="94" spans="3:17" ht="97.5" customHeight="1">
      <c r="C94" s="497" t="s">
        <v>178</v>
      </c>
      <c r="D94" s="498"/>
      <c r="E94" s="512"/>
      <c r="F94" s="167" t="s">
        <v>52</v>
      </c>
      <c r="G94" s="146">
        <f>IF('様式C_研究分担医師等'!G119="","",'様式C_研究分担医師等'!G119)</f>
      </c>
      <c r="H94" s="222" t="str">
        <f>IF('様式C_研究分担医師等'!I120="有","給与あり",IF('様式C_研究分担医師等'!I120="無","給与なし","-"))</f>
        <v>-</v>
      </c>
      <c r="I94" s="146">
        <f>IF('様式C_研究分担医師等'!J119="","",'様式C_研究分担医師等'!J119)</f>
      </c>
      <c r="J94" s="223" t="str">
        <f>IF('様式C_研究分担医師等'!L120="有","給与あり",IF('様式C_研究分担医師等'!L120="無","給与なし","-"))</f>
        <v>-</v>
      </c>
      <c r="K94" s="478">
        <f>IF('様式C_研究分担医師等'!M119="","",'様式C_研究分担医師等'!M119)</f>
      </c>
      <c r="L94" s="479">
        <f>IF('様式C_研究責任医師'!J98="","",'様式C_研究責任医師'!J98)</f>
      </c>
      <c r="M94" s="299">
        <f>IF('様式C_研究責任医師'!K98="","",'様式C_研究責任医師'!K98)</f>
      </c>
      <c r="N94" s="229">
        <f>IF('様式C_研究分担医師等'!N119="","",'様式C_研究分担医師等'!N119)</f>
      </c>
      <c r="O94" s="240"/>
      <c r="P94" s="240"/>
      <c r="Q94" s="147"/>
    </row>
    <row r="95" spans="3:17" ht="97.5" customHeight="1">
      <c r="C95" s="497" t="s">
        <v>171</v>
      </c>
      <c r="D95" s="498"/>
      <c r="E95" s="512"/>
      <c r="F95" s="167" t="s">
        <v>52</v>
      </c>
      <c r="G95" s="146">
        <f>IF('様式C_研究分担医師等'!G121="","",'様式C_研究分担医師等'!G121)</f>
      </c>
      <c r="H95" s="222" t="str">
        <f>IF('様式C_研究分担医師等'!I122&gt;=2500000,"250万円以上の利益あり","-")</f>
        <v>-</v>
      </c>
      <c r="I95" s="146">
        <f>IF('様式C_研究分担医師等'!J121="","",'様式C_研究分担医師等'!J121)</f>
      </c>
      <c r="J95" s="223" t="str">
        <f>IF('様式C_研究分担医師等'!L122&gt;=2500000,"250万円以上の利益あり","-")</f>
        <v>-</v>
      </c>
      <c r="K95" s="478">
        <f>IF('様式C_研究分担医師等'!M121="","",'様式C_研究分担医師等'!M121)</f>
      </c>
      <c r="L95" s="479" t="str">
        <f>IF('様式C_研究責任医師'!J100="","",'様式C_研究責任医師'!J100)</f>
        <v>有無</v>
      </c>
      <c r="M95" s="299" t="str">
        <f>IF('様式C_研究責任医師'!K100="","",'様式C_研究責任医師'!K100)</f>
        <v>「はい」と回答した項目について</v>
      </c>
      <c r="N95" s="229">
        <f>IF('様式C_研究分担医師等'!N121="","",'様式C_研究分担医師等'!N121)</f>
      </c>
      <c r="O95" s="240"/>
      <c r="P95" s="240"/>
      <c r="Q95" s="147"/>
    </row>
    <row r="96" spans="3:17" ht="97.5" customHeight="1">
      <c r="C96" s="525"/>
      <c r="D96" s="526"/>
      <c r="E96" s="527"/>
      <c r="F96" s="168" t="s">
        <v>51</v>
      </c>
      <c r="G96" s="146">
        <f>IF('様式C_研究分担医師等'!G123="","",'様式C_研究分担医師等'!G123)</f>
      </c>
      <c r="H96" s="224" t="str">
        <f>IF('様式C_研究分担医師等'!I124&gt;=2500000,"250万円以上の利益あり","-")</f>
        <v>-</v>
      </c>
      <c r="I96" s="149">
        <f>IF('様式C_研究分担医師等'!J123="","",'様式C_研究分担医師等'!J123)</f>
      </c>
      <c r="J96" s="225" t="str">
        <f>IF('様式C_研究分担医師等'!L124&gt;=2500000,"250万円以上の利益あり","-")</f>
        <v>-</v>
      </c>
      <c r="K96" s="478">
        <f>IF('様式C_研究分担医師等'!M123="","",'様式C_研究分担医師等'!M123)</f>
      </c>
      <c r="L96" s="479">
        <f>IF('様式C_研究責任医師'!J102="","",'様式C_研究責任医師'!J102)</f>
      </c>
      <c r="M96" s="299" t="str">
        <f>IF('様式C_研究責任医師'!K102="","",'様式C_研究責任医師'!K102)</f>
        <v>受入金額(円)</v>
      </c>
      <c r="N96" s="229">
        <f>IF('様式C_研究分担医師等'!N123="","",'様式C_研究分担医師等'!N123)</f>
      </c>
      <c r="O96" s="240"/>
      <c r="P96" s="240"/>
      <c r="Q96" s="147"/>
    </row>
    <row r="97" spans="3:17" ht="97.5" customHeight="1">
      <c r="C97" s="516" t="s">
        <v>180</v>
      </c>
      <c r="D97" s="517"/>
      <c r="E97" s="518"/>
      <c r="F97" s="167" t="s">
        <v>52</v>
      </c>
      <c r="G97" s="146">
        <f>IF('様式C_研究分担医師等'!G125="","",'様式C_研究分担医師等'!G125)</f>
      </c>
      <c r="H97" s="226"/>
      <c r="I97" s="150">
        <f>IF('様式C_研究分担医師等'!J125="","",'様式C_研究分担医師等'!J125)</f>
      </c>
      <c r="J97" s="227"/>
      <c r="K97" s="478">
        <f>IF('様式C_研究分担医師等'!M125="","",'様式C_研究分担医師等'!M125)</f>
      </c>
      <c r="L97" s="479">
        <f>IF('様式C_研究責任医師'!J103="","",'様式C_研究責任医師'!J104)</f>
      </c>
      <c r="M97" s="299" t="str">
        <f>IF('様式C_研究責任医師'!K103="","",'様式C_研究責任医師'!K104)</f>
        <v>給与の有無</v>
      </c>
      <c r="N97" s="229">
        <f>IF('様式C_研究分担医師等'!N125="","",'様式C_研究分担医師等'!N125)</f>
      </c>
      <c r="O97" s="240"/>
      <c r="P97" s="151"/>
      <c r="Q97" s="151"/>
    </row>
    <row r="98" spans="3:17" ht="97.5" customHeight="1">
      <c r="C98" s="519"/>
      <c r="D98" s="520"/>
      <c r="E98" s="521"/>
      <c r="F98" s="168" t="s">
        <v>51</v>
      </c>
      <c r="G98" s="146">
        <f>IF('様式C_研究分担医師等'!G126="","",'様式C_研究分担医師等'!G126)</f>
      </c>
      <c r="H98" s="226"/>
      <c r="I98" s="150">
        <f>IF('様式C_研究分担医師等'!J126="","",'様式C_研究分担医師等'!J126)</f>
      </c>
      <c r="J98" s="227"/>
      <c r="K98" s="478">
        <f>IF('様式C_研究分担医師等'!M126="","",'様式C_研究分担医師等'!M126)</f>
      </c>
      <c r="L98" s="479">
        <f>IF('様式C_研究責任医師'!J104="","",'様式C_研究責任医師'!J105)</f>
      </c>
      <c r="M98" s="299" t="str">
        <f>IF('様式C_研究責任医師'!K104="","",'様式C_研究責任医師'!K105)</f>
        <v>経済的利益の内容(複数ある場合はすべて記載)</v>
      </c>
      <c r="N98" s="229">
        <f>IF('様式C_研究分担医師等'!N126="","",'様式C_研究分担医師等'!N126)</f>
      </c>
      <c r="O98" s="240"/>
      <c r="P98" s="151"/>
      <c r="Q98" s="151"/>
    </row>
    <row r="99" spans="3:17" ht="97.5" customHeight="1">
      <c r="C99" s="497" t="s">
        <v>181</v>
      </c>
      <c r="D99" s="498"/>
      <c r="E99" s="499"/>
      <c r="F99" s="167" t="s">
        <v>52</v>
      </c>
      <c r="G99" s="146">
        <f>IF('様式C_研究分担医師等'!G127="","",'様式C_研究分担医師等'!G127)</f>
      </c>
      <c r="H99" s="226" t="str">
        <f>IF('様式C_研究分担医師等'!I127="はい","株式保有あり",IF('様式C_研究分担医師等'!I127="いいえ","株式保有なし","-"))</f>
        <v>-</v>
      </c>
      <c r="I99" s="150">
        <f>IF('様式C_研究分担医師等'!J127="","",'様式C_研究分担医師等'!J127)</f>
      </c>
      <c r="J99" s="227" t="str">
        <f>IF('様式C_研究分担医師等'!L127="はい","株式保有あり",IF('様式C_研究分担医師等'!L127="いいえ","株式保有なし","-"))</f>
        <v>-</v>
      </c>
      <c r="K99" s="478">
        <f>IF('様式C_研究分担医師等'!M127="","",'様式C_研究分担医師等'!M127)</f>
      </c>
      <c r="L99" s="479">
        <f>IF('様式C_研究責任医師'!J106="","",'様式C_研究責任医師'!J106)</f>
      </c>
      <c r="M99" s="299" t="str">
        <f>IF('様式C_研究責任医師'!K106="","",'様式C_研究責任医師'!K106)</f>
        <v>受入金額(円)</v>
      </c>
      <c r="N99" s="229">
        <f>IF('様式C_研究分担医師等'!N127="","",'様式C_研究分担医師等'!N127)</f>
      </c>
      <c r="O99" s="240"/>
      <c r="P99" s="151"/>
      <c r="Q99" s="151"/>
    </row>
    <row r="100" spans="3:17" ht="97.5" customHeight="1">
      <c r="C100" s="500"/>
      <c r="D100" s="501"/>
      <c r="E100" s="502"/>
      <c r="F100" s="168" t="s">
        <v>51</v>
      </c>
      <c r="G100" s="146">
        <f>IF('様式C_研究分担医師等'!G129="","",'様式C_研究分担医師等'!G129)</f>
      </c>
      <c r="H100" s="226" t="str">
        <f>IF('様式C_研究分担医師等'!I129="はい","株式保有あり",IF('様式C_研究分担医師等'!I129="いいえ","株式保有なし","-"))</f>
        <v>-</v>
      </c>
      <c r="I100" s="150">
        <f>IF('様式C_研究分担医師等'!J129="","",'様式C_研究分担医師等'!J129)</f>
      </c>
      <c r="J100" s="227" t="str">
        <f>IF('様式C_研究分担医師等'!L129="はい","株式保有あり",IF('様式C_研究分担医師等'!L129="いいえ","株式保有なし","-"))</f>
        <v>-</v>
      </c>
      <c r="K100" s="478">
        <f>IF('様式C_研究分担医師等'!M129="","",'様式C_研究分担医師等'!M129)</f>
      </c>
      <c r="L100" s="479">
        <f>IF('様式C_研究責任医師'!J108="","",'様式C_研究責任医師'!J108)</f>
      </c>
      <c r="M100" s="299" t="str">
        <f>IF('様式C_研究責任医師'!K108="","",'様式C_研究責任医師'!K108)</f>
        <v>受入金額(円)</v>
      </c>
      <c r="N100" s="229">
        <f>IF('様式C_研究分担医師等'!N129="","",'様式C_研究分担医師等'!N129)</f>
      </c>
      <c r="O100" s="240"/>
      <c r="P100" s="151"/>
      <c r="Q100" s="151"/>
    </row>
    <row r="101" spans="3:17" ht="97.5" customHeight="1">
      <c r="C101" s="497" t="s">
        <v>173</v>
      </c>
      <c r="D101" s="498"/>
      <c r="E101" s="512"/>
      <c r="F101" s="152" t="s">
        <v>52</v>
      </c>
      <c r="G101" s="146">
        <f>IF('様式C_研究分担医師等'!G131="","",'様式C_研究分担医師等'!G131)</f>
      </c>
      <c r="H101" s="222" t="str">
        <f>IF('様式C_研究分担医師等'!I131="はい","知的財産への関与あり",IF('様式C_研究分担医師等'!I131="いいえ","知的財産への関与なし","-"))</f>
        <v>-</v>
      </c>
      <c r="I101" s="153">
        <f>IF('様式C_研究分担医師等'!J131="","",'様式C_研究分担医師等'!J131)</f>
      </c>
      <c r="J101" s="221" t="str">
        <f>IF('様式C_研究分担医師等'!L131="はい","知的財産への関与あり",IF('様式C_研究分担医師等'!L131="いいえ","知的財産への関与なし","-"))</f>
        <v>-</v>
      </c>
      <c r="K101" s="478">
        <f>IF('様式C_研究分担医師等'!M131="","",'様式C_研究分担医師等'!M131)</f>
      </c>
      <c r="L101" s="479">
        <f>IF('様式C_研究責任医師'!J110="","",'様式C_研究責任医師'!J110)</f>
      </c>
      <c r="M101" s="299" t="str">
        <f>IF('様式C_研究責任医師'!K110="","",'様式C_研究責任医師'!K110)</f>
        <v>役職等の種類</v>
      </c>
      <c r="N101" s="229">
        <f>IF('様式C_研究分担医師等'!N131="","",'様式C_研究分担医師等'!N131)</f>
      </c>
      <c r="O101" s="240"/>
      <c r="P101" s="151"/>
      <c r="Q101" s="151"/>
    </row>
    <row r="102" spans="3:17" ht="97.5" customHeight="1">
      <c r="C102" s="513"/>
      <c r="D102" s="514"/>
      <c r="E102" s="515"/>
      <c r="F102" s="168" t="s">
        <v>51</v>
      </c>
      <c r="G102" s="146">
        <f>IF('様式C_研究分担医師等'!G133="","",'様式C_研究分担医師等'!G133)</f>
      </c>
      <c r="H102" s="222" t="str">
        <f>IF('様式C_研究分担医師等'!I133="はい","知的財産への関与あり",IF('様式C_研究分担医師等'!I133="いいえ","知的財産への関与なし","-"))</f>
        <v>-</v>
      </c>
      <c r="I102" s="153">
        <f>IF('様式C_研究分担医師等'!J133="","",'様式C_研究分担医師等'!J133)</f>
      </c>
      <c r="J102" s="221" t="str">
        <f>IF('様式C_研究分担医師等'!L133="はい","知的財産への関与あり",IF('様式C_研究分担医師等'!L133="いいえ","知的財産への関与なし","-"))</f>
        <v>-</v>
      </c>
      <c r="K102" s="478">
        <f>IF('様式C_研究分担医師等'!M133="","",'様式C_研究分担医師等'!M133)</f>
      </c>
      <c r="L102" s="479">
        <f>IF('様式C_研究責任医師'!J112="","",'様式C_研究責任医師'!J112)</f>
      </c>
      <c r="M102" s="299" t="str">
        <f>IF('様式C_研究責任医師'!K112="","",'様式C_研究責任医師'!K112)</f>
        <v>株式の保有又は出資の内容</v>
      </c>
      <c r="N102" s="229">
        <f>IF('様式C_研究分担医師等'!N133="","",'様式C_研究分担医師等'!N133)</f>
      </c>
      <c r="O102" s="240"/>
      <c r="P102" s="240"/>
      <c r="Q102" s="240"/>
    </row>
    <row r="103" ht="18.75"/>
    <row r="104" spans="5:17" ht="31.5" customHeight="1">
      <c r="E104" s="141" t="s">
        <v>78</v>
      </c>
      <c r="F104" s="142" t="s">
        <v>132</v>
      </c>
      <c r="G104" s="578">
        <f>IF(G20="","",G20)</f>
      </c>
      <c r="H104" s="579"/>
      <c r="I104" s="580"/>
      <c r="J104" s="580"/>
      <c r="K104" s="580"/>
      <c r="L104" s="580"/>
      <c r="M104" s="580"/>
      <c r="N104" s="580"/>
      <c r="O104" s="580"/>
      <c r="P104" s="580"/>
      <c r="Q104" s="581"/>
    </row>
    <row r="105" spans="5:17" ht="19.5" customHeight="1">
      <c r="E105" s="143"/>
      <c r="F105" s="140"/>
      <c r="I105" s="140"/>
      <c r="J105" s="140"/>
      <c r="P105" s="103"/>
      <c r="Q105" s="103"/>
    </row>
    <row r="106" spans="3:17" ht="21" customHeight="1">
      <c r="C106" s="503" t="s">
        <v>62</v>
      </c>
      <c r="D106" s="504"/>
      <c r="E106" s="504"/>
      <c r="F106" s="505"/>
      <c r="G106" s="477" t="s">
        <v>61</v>
      </c>
      <c r="H106" s="315"/>
      <c r="I106" s="477" t="s">
        <v>79</v>
      </c>
      <c r="J106" s="315"/>
      <c r="K106" s="484" t="s">
        <v>111</v>
      </c>
      <c r="L106" s="504"/>
      <c r="M106" s="504"/>
      <c r="N106" s="505"/>
      <c r="O106" s="476" t="s">
        <v>112</v>
      </c>
      <c r="P106" s="476" t="s">
        <v>113</v>
      </c>
      <c r="Q106" s="476" t="s">
        <v>114</v>
      </c>
    </row>
    <row r="107" spans="3:17" ht="21" customHeight="1">
      <c r="C107" s="506"/>
      <c r="D107" s="507"/>
      <c r="E107" s="507"/>
      <c r="F107" s="508"/>
      <c r="G107" s="494" t="s">
        <v>23</v>
      </c>
      <c r="H107" s="476" t="s">
        <v>194</v>
      </c>
      <c r="I107" s="494" t="s">
        <v>23</v>
      </c>
      <c r="J107" s="476" t="s">
        <v>194</v>
      </c>
      <c r="K107" s="506"/>
      <c r="L107" s="582"/>
      <c r="M107" s="582"/>
      <c r="N107" s="508"/>
      <c r="O107" s="493"/>
      <c r="P107" s="495"/>
      <c r="Q107" s="495"/>
    </row>
    <row r="108" spans="3:17" ht="36.75" customHeight="1">
      <c r="C108" s="509"/>
      <c r="D108" s="510"/>
      <c r="E108" s="510"/>
      <c r="F108" s="511"/>
      <c r="G108" s="477"/>
      <c r="H108" s="304"/>
      <c r="I108" s="477"/>
      <c r="J108" s="304"/>
      <c r="K108" s="509"/>
      <c r="L108" s="510"/>
      <c r="M108" s="510"/>
      <c r="N108" s="511"/>
      <c r="O108" s="494"/>
      <c r="P108" s="496"/>
      <c r="Q108" s="496"/>
    </row>
    <row r="109" spans="3:17" ht="67.5" customHeight="1">
      <c r="C109" s="376" t="s">
        <v>177</v>
      </c>
      <c r="D109" s="420"/>
      <c r="E109" s="299"/>
      <c r="F109" s="56" t="s">
        <v>52</v>
      </c>
      <c r="G109" s="150">
        <f>IF('様式C_研究分担医師等'!G141="","",'様式C_研究分担医師等'!G141)</f>
      </c>
      <c r="H109" s="226"/>
      <c r="I109" s="150">
        <f>IF('様式C_研究分担医師等'!J141="","",'様式C_研究分担医師等'!J141)</f>
      </c>
      <c r="J109" s="227"/>
      <c r="K109" s="478">
        <f>IF('様式C_研究分担医師等'!M141="","",'様式C_研究分担医師等'!M141)</f>
      </c>
      <c r="L109" s="479">
        <f>IF('様式C_研究責任医師'!J113="","",'様式C_研究責任医師'!J113)</f>
      </c>
      <c r="M109" s="584" t="str">
        <f>IF('様式C_研究責任医師'!K113="","",'様式C_研究責任医師'!K113)</f>
        <v>株式を保有している</v>
      </c>
      <c r="N109" s="228">
        <f>IF('様式C_研究分担医師等'!N141="","",'様式C_研究分担医師等'!N141)</f>
      </c>
      <c r="O109" s="151"/>
      <c r="P109" s="151"/>
      <c r="Q109" s="144"/>
    </row>
    <row r="110" spans="3:17" ht="97.5" customHeight="1">
      <c r="C110" s="497" t="s">
        <v>178</v>
      </c>
      <c r="D110" s="498"/>
      <c r="E110" s="512"/>
      <c r="F110" s="167" t="s">
        <v>52</v>
      </c>
      <c r="G110" s="146">
        <f>IF('様式C_研究分担医師等'!G142="","",'様式C_研究分担医師等'!G142)</f>
      </c>
      <c r="H110" s="222" t="str">
        <f>IF('様式C_研究分担医師等'!I143="有","給与あり",IF('様式C_研究分担医師等'!I143="無","給与なし","-"))</f>
        <v>-</v>
      </c>
      <c r="I110" s="146">
        <f>IF('様式C_研究分担医師等'!J142="","",'様式C_研究分担医師等'!J142)</f>
      </c>
      <c r="J110" s="223" t="str">
        <f>IF('様式C_研究分担医師等'!L143="有","給与あり",IF('様式C_研究分担医師等'!L143="無","給与なし","-"))</f>
        <v>-</v>
      </c>
      <c r="K110" s="478">
        <f>IF('様式C_研究分担医師等'!M142="","",'様式C_研究分担医師等'!M142)</f>
      </c>
      <c r="L110" s="479">
        <f>IF('様式C_研究責任医師'!J114="","",'様式C_研究責任医師'!J114)</f>
      </c>
      <c r="M110" s="299" t="str">
        <f>IF('様式C_研究責任医師'!K114="","",'様式C_研究責任医師'!K114)</f>
        <v>株式の保有又は出資の内容</v>
      </c>
      <c r="N110" s="229">
        <f>IF('様式C_研究分担医師等'!N142="","",'様式C_研究分担医師等'!N142)</f>
      </c>
      <c r="O110" s="240"/>
      <c r="P110" s="240"/>
      <c r="Q110" s="147"/>
    </row>
    <row r="111" spans="3:17" ht="97.5" customHeight="1">
      <c r="C111" s="497" t="s">
        <v>171</v>
      </c>
      <c r="D111" s="498"/>
      <c r="E111" s="512"/>
      <c r="F111" s="167" t="s">
        <v>52</v>
      </c>
      <c r="G111" s="146">
        <f>IF('様式C_研究分担医師等'!G144="","",'様式C_研究分担医師等'!G144)</f>
      </c>
      <c r="H111" s="222" t="str">
        <f>IF('様式C_研究分担医師等'!I145&gt;=2500000,"250万円以上の利益あり","-")</f>
        <v>-</v>
      </c>
      <c r="I111" s="146">
        <f>IF('様式C_研究分担医師等'!J144="","",'様式C_研究分担医師等'!J144)</f>
      </c>
      <c r="J111" s="223" t="str">
        <f>IF('様式C_研究分担医師等'!L145&gt;=2500000,"250万円以上の利益あり","-")</f>
        <v>-</v>
      </c>
      <c r="K111" s="478">
        <f>IF('様式C_研究分担医師等'!M144="","",'様式C_研究分担医師等'!M144)</f>
      </c>
      <c r="L111" s="479">
        <f>IF('様式C_研究責任医師'!J116="","",'様式C_研究責任医師'!J116)</f>
      </c>
      <c r="M111" s="299" t="str">
        <f>IF('様式C_研究責任医師'!K116="","",'様式C_研究責任医師'!K116)</f>
        <v>その他の関与</v>
      </c>
      <c r="N111" s="229">
        <f>IF('様式C_研究分担医師等'!N144="","",'様式C_研究分担医師等'!N144)</f>
      </c>
      <c r="O111" s="240"/>
      <c r="P111" s="240"/>
      <c r="Q111" s="147"/>
    </row>
    <row r="112" spans="3:17" ht="97.5" customHeight="1">
      <c r="C112" s="525"/>
      <c r="D112" s="526"/>
      <c r="E112" s="527"/>
      <c r="F112" s="168" t="s">
        <v>51</v>
      </c>
      <c r="G112" s="146">
        <f>IF('様式C_研究分担医師等'!G146="","",'様式C_研究分担医師等'!G146)</f>
      </c>
      <c r="H112" s="224" t="str">
        <f>IF('様式C_研究分担医師等'!I147&gt;=2500000,"250万円以上の利益あり","-")</f>
        <v>-</v>
      </c>
      <c r="I112" s="149">
        <f>IF('様式C_研究分担医師等'!J146="","",'様式C_研究分担医師等'!J146)</f>
      </c>
      <c r="J112" s="225" t="str">
        <f>IF('様式C_研究分担医師等'!L147&gt;=2500000,"250万円以上の利益あり","-")</f>
        <v>-</v>
      </c>
      <c r="K112" s="478">
        <f>IF('様式C_研究分担医師等'!M146="","",'様式C_研究分担医師等'!M146)</f>
      </c>
      <c r="L112" s="479">
        <f>IF('様式C_研究責任医師'!J118="","",'様式C_研究責任医師'!J118)</f>
      </c>
      <c r="M112" s="299" t="str">
        <f>IF('様式C_研究責任医師'!K118="","",'様式C_研究責任医師'!K118)</f>
        <v>その他の関与</v>
      </c>
      <c r="N112" s="229">
        <f>IF('様式C_研究分担医師等'!N146="","",'様式C_研究分担医師等'!N146)</f>
      </c>
      <c r="O112" s="240"/>
      <c r="P112" s="240"/>
      <c r="Q112" s="147"/>
    </row>
    <row r="113" spans="3:17" ht="97.5" customHeight="1">
      <c r="C113" s="516" t="s">
        <v>180</v>
      </c>
      <c r="D113" s="517"/>
      <c r="E113" s="518"/>
      <c r="F113" s="167" t="s">
        <v>52</v>
      </c>
      <c r="G113" s="146">
        <f>IF('様式C_研究分担医師等'!G148="","",'様式C_研究分担医師等'!G148)</f>
      </c>
      <c r="H113" s="226"/>
      <c r="I113" s="150">
        <f>IF('様式C_研究分担医師等'!J148="","",'様式C_研究分担医師等'!J148)</f>
      </c>
      <c r="J113" s="227"/>
      <c r="K113" s="478">
        <f>IF('様式C_研究分担医師等'!M148="","",'様式C_研究分担医師等'!M148)</f>
      </c>
      <c r="L113" s="479">
        <f>IF('様式C_研究責任医師'!J119="","",'様式C_研究責任医師'!J120)</f>
      </c>
      <c r="M113" s="299">
        <f>IF('様式C_研究責任医師'!K119="","",'様式C_研究責任医師'!K120)</f>
      </c>
      <c r="N113" s="229">
        <f>IF('様式C_研究分担医師等'!N148="","",'様式C_研究分担医師等'!N148)</f>
      </c>
      <c r="O113" s="240"/>
      <c r="P113" s="151"/>
      <c r="Q113" s="151"/>
    </row>
    <row r="114" spans="3:17" ht="97.5" customHeight="1">
      <c r="C114" s="519"/>
      <c r="D114" s="520"/>
      <c r="E114" s="521"/>
      <c r="F114" s="168" t="s">
        <v>51</v>
      </c>
      <c r="G114" s="146">
        <f>IF('様式C_研究分担医師等'!G149="","",'様式C_研究分担医師等'!G149)</f>
      </c>
      <c r="H114" s="226"/>
      <c r="I114" s="150">
        <f>IF('様式C_研究分担医師等'!J149="","",'様式C_研究分担医師等'!J149)</f>
      </c>
      <c r="J114" s="227"/>
      <c r="K114" s="478">
        <f>IF('様式C_研究分担医師等'!M149="","",'様式C_研究分担医師等'!M149)</f>
      </c>
      <c r="L114" s="479">
        <f>IF('様式C_研究責任医師'!J120="","",'様式C_研究責任医師'!J121)</f>
      </c>
      <c r="M114" s="299">
        <f>IF('様式C_研究責任医師'!K120="","",'様式C_研究責任医師'!K121)</f>
      </c>
      <c r="N114" s="229">
        <f>IF('様式C_研究分担医師等'!N149="","",'様式C_研究分担医師等'!N149)</f>
      </c>
      <c r="O114" s="240"/>
      <c r="P114" s="151"/>
      <c r="Q114" s="151"/>
    </row>
    <row r="115" spans="3:17" ht="97.5" customHeight="1">
      <c r="C115" s="497" t="s">
        <v>181</v>
      </c>
      <c r="D115" s="498"/>
      <c r="E115" s="499"/>
      <c r="F115" s="167" t="s">
        <v>52</v>
      </c>
      <c r="G115" s="146">
        <f>IF('様式C_研究分担医師等'!G150="","",'様式C_研究分担医師等'!G150)</f>
      </c>
      <c r="H115" s="226" t="str">
        <f>IF('様式C_研究分担医師等'!I150="はい","株式保有あり",IF('様式C_研究分担医師等'!I150="いいえ","株式保有なし","-"))</f>
        <v>-</v>
      </c>
      <c r="I115" s="150">
        <f>IF('様式C_研究分担医師等'!J150="","",'様式C_研究分担医師等'!J150)</f>
      </c>
      <c r="J115" s="227" t="str">
        <f>IF('様式C_研究分担医師等'!L150="はい","株式保有あり",IF('様式C_研究分担医師等'!L150="いいえ","株式保有なし","-"))</f>
        <v>-</v>
      </c>
      <c r="K115" s="478">
        <f>IF('様式C_研究分担医師等'!M150="","",'様式C_研究分担医師等'!M150)</f>
      </c>
      <c r="L115" s="479" t="str">
        <f>IF('様式C_研究責任医師'!J122="","",'様式C_研究責任医師'!J122)</f>
        <v>今年度</v>
      </c>
      <c r="M115" s="299">
        <f>IF('様式C_研究責任医師'!K122="","",'様式C_研究責任医師'!K122)</f>
      </c>
      <c r="N115" s="229">
        <f>IF('様式C_研究分担医師等'!N150="","",'様式C_研究分担医師等'!N150)</f>
      </c>
      <c r="O115" s="240"/>
      <c r="P115" s="151"/>
      <c r="Q115" s="151"/>
    </row>
    <row r="116" spans="3:17" ht="97.5" customHeight="1">
      <c r="C116" s="500"/>
      <c r="D116" s="501"/>
      <c r="E116" s="502"/>
      <c r="F116" s="168" t="s">
        <v>51</v>
      </c>
      <c r="G116" s="146">
        <f>IF('様式C_研究分担医師等'!G152="","",'様式C_研究分担医師等'!G152)</f>
      </c>
      <c r="H116" s="226" t="str">
        <f>IF('様式C_研究分担医師等'!I152="はい","株式保有あり",IF('様式C_研究分担医師等'!I152="いいえ","株式保有なし","-"))</f>
        <v>-</v>
      </c>
      <c r="I116" s="150">
        <f>IF('様式C_研究分担医師等'!J152="","",'様式C_研究分担医師等'!J152)</f>
      </c>
      <c r="J116" s="227" t="str">
        <f>IF('様式C_研究分担医師等'!L152="はい","株式保有あり",IF('様式C_研究分担医師等'!L152="いいえ","株式保有なし","-"))</f>
        <v>-</v>
      </c>
      <c r="K116" s="478">
        <f>IF('様式C_研究分担医師等'!M152="","",'様式C_研究分担医師等'!M152)</f>
      </c>
      <c r="L116" s="479">
        <f>IF('様式C_研究責任医師'!J124="","",'様式C_研究責任医師'!J124)</f>
      </c>
      <c r="M116" s="299" t="str">
        <f>IF('様式C_研究責任医師'!K124="","",'様式C_研究責任医師'!K124)</f>
        <v>COIの内容について
詳細を選択・記述</v>
      </c>
      <c r="N116" s="229">
        <f>IF('様式C_研究分担医師等'!N152="","",'様式C_研究分担医師等'!N152)</f>
      </c>
      <c r="O116" s="240"/>
      <c r="P116" s="151"/>
      <c r="Q116" s="151"/>
    </row>
    <row r="117" spans="3:17" ht="97.5" customHeight="1">
      <c r="C117" s="497" t="s">
        <v>173</v>
      </c>
      <c r="D117" s="498"/>
      <c r="E117" s="512"/>
      <c r="F117" s="152" t="s">
        <v>52</v>
      </c>
      <c r="G117" s="146">
        <f>IF('様式C_研究分担医師等'!G154="","",'様式C_研究分担医師等'!G154)</f>
      </c>
      <c r="H117" s="222" t="str">
        <f>IF('様式C_研究分担医師等'!I154="はい","知的財産への関与あり",IF('様式C_研究分担医師等'!I154="いいえ","知的財産への関与なし","-"))</f>
        <v>-</v>
      </c>
      <c r="I117" s="153">
        <f>IF('様式C_研究分担医師等'!J154="","",'様式C_研究分担医師等'!J154)</f>
      </c>
      <c r="J117" s="221" t="str">
        <f>IF('様式C_研究分担医師等'!L154="はい","知的財産への関与あり",IF('様式C_研究分担医師等'!L154="いいえ","知的財産への関与なし","-"))</f>
        <v>-</v>
      </c>
      <c r="K117" s="478">
        <f>IF('様式C_研究分担医師等'!M154="","",'様式C_研究分担医師等'!M154)</f>
      </c>
      <c r="L117" s="479">
        <f>IF('様式C_研究責任医師'!J126="","",'様式C_研究責任医師'!J126)</f>
      </c>
      <c r="M117" s="299" t="str">
        <f>IF('様式C_研究責任医師'!K126="","",'様式C_研究責任医師'!K126)</f>
        <v>期間</v>
      </c>
      <c r="N117" s="229">
        <f>IF('様式C_研究分担医師等'!N154="","",'様式C_研究分担医師等'!N154)</f>
      </c>
      <c r="O117" s="240"/>
      <c r="P117" s="151"/>
      <c r="Q117" s="151"/>
    </row>
    <row r="118" spans="3:17" ht="97.5" customHeight="1">
      <c r="C118" s="513"/>
      <c r="D118" s="514"/>
      <c r="E118" s="515"/>
      <c r="F118" s="168" t="s">
        <v>51</v>
      </c>
      <c r="G118" s="146">
        <f>IF('様式C_研究分担医師等'!G156="","",'様式C_研究分担医師等'!G156)</f>
      </c>
      <c r="H118" s="222" t="str">
        <f>IF('様式C_研究分担医師等'!I156="はい","知的財産への関与あり",IF('様式C_研究分担医師等'!I156="いいえ","知的財産への関与なし","-"))</f>
        <v>-</v>
      </c>
      <c r="I118" s="153">
        <f>IF('様式C_研究分担医師等'!J156="","",'様式C_研究分担医師等'!J156)</f>
      </c>
      <c r="J118" s="221" t="str">
        <f>IF('様式C_研究分担医師等'!L156="はい","知的財産への関与あり",IF('様式C_研究分担医師等'!L156="いいえ","知的財産への関与なし","-"))</f>
        <v>-</v>
      </c>
      <c r="K118" s="478">
        <f>IF('様式C_研究分担医師等'!M156="","",'様式C_研究分担医師等'!M156)</f>
      </c>
      <c r="L118" s="479">
        <f>IF('様式C_研究責任医師'!J128="","",'様式C_研究責任医師'!J128)</f>
      </c>
      <c r="M118" s="299" t="str">
        <f>IF('様式C_研究責任医師'!K128="","",'様式C_研究責任医師'!K128)</f>
        <v>経済的利益の内容(複数ある場合はすべて記載)</v>
      </c>
      <c r="N118" s="229">
        <f>IF('様式C_研究分担医師等'!N156="","",'様式C_研究分担医師等'!N156)</f>
      </c>
      <c r="O118" s="240"/>
      <c r="P118" s="240"/>
      <c r="Q118" s="240"/>
    </row>
    <row r="119" spans="3:17" ht="19.5" customHeight="1">
      <c r="C119" s="154"/>
      <c r="D119" s="154"/>
      <c r="E119" s="155"/>
      <c r="F119" s="156"/>
      <c r="G119" s="131"/>
      <c r="H119" s="131"/>
      <c r="I119" s="157"/>
      <c r="J119" s="157"/>
      <c r="K119" s="158"/>
      <c r="L119" s="158"/>
      <c r="M119" s="158"/>
      <c r="N119" s="158"/>
      <c r="O119" s="158"/>
      <c r="P119" s="158"/>
      <c r="Q119" s="158"/>
    </row>
    <row r="120" spans="5:17" ht="31.5" customHeight="1">
      <c r="E120" s="141" t="s">
        <v>78</v>
      </c>
      <c r="F120" s="142" t="s">
        <v>133</v>
      </c>
      <c r="G120" s="578">
        <f>IF(G21="","",G21)</f>
      </c>
      <c r="H120" s="579"/>
      <c r="I120" s="580"/>
      <c r="J120" s="580"/>
      <c r="K120" s="580"/>
      <c r="L120" s="580"/>
      <c r="M120" s="580"/>
      <c r="N120" s="580"/>
      <c r="O120" s="580"/>
      <c r="P120" s="580"/>
      <c r="Q120" s="581"/>
    </row>
    <row r="121" spans="5:17" ht="19.5" customHeight="1">
      <c r="E121" s="143"/>
      <c r="F121" s="140"/>
      <c r="I121" s="140"/>
      <c r="J121" s="140"/>
      <c r="P121" s="103"/>
      <c r="Q121" s="103"/>
    </row>
    <row r="122" spans="3:17" ht="21" customHeight="1">
      <c r="C122" s="503" t="s">
        <v>62</v>
      </c>
      <c r="D122" s="504"/>
      <c r="E122" s="504"/>
      <c r="F122" s="505"/>
      <c r="G122" s="477" t="s">
        <v>61</v>
      </c>
      <c r="H122" s="315"/>
      <c r="I122" s="477" t="s">
        <v>79</v>
      </c>
      <c r="J122" s="315"/>
      <c r="K122" s="484" t="s">
        <v>111</v>
      </c>
      <c r="L122" s="504"/>
      <c r="M122" s="504"/>
      <c r="N122" s="505"/>
      <c r="O122" s="476" t="s">
        <v>112</v>
      </c>
      <c r="P122" s="476" t="s">
        <v>113</v>
      </c>
      <c r="Q122" s="476" t="s">
        <v>114</v>
      </c>
    </row>
    <row r="123" spans="3:17" ht="21" customHeight="1">
      <c r="C123" s="506"/>
      <c r="D123" s="507"/>
      <c r="E123" s="507"/>
      <c r="F123" s="508"/>
      <c r="G123" s="494" t="s">
        <v>23</v>
      </c>
      <c r="H123" s="476" t="s">
        <v>194</v>
      </c>
      <c r="I123" s="494" t="s">
        <v>23</v>
      </c>
      <c r="J123" s="476" t="s">
        <v>194</v>
      </c>
      <c r="K123" s="506"/>
      <c r="L123" s="582"/>
      <c r="M123" s="582"/>
      <c r="N123" s="508"/>
      <c r="O123" s="493"/>
      <c r="P123" s="495"/>
      <c r="Q123" s="495"/>
    </row>
    <row r="124" spans="3:17" ht="36.75" customHeight="1">
      <c r="C124" s="509"/>
      <c r="D124" s="510"/>
      <c r="E124" s="510"/>
      <c r="F124" s="511"/>
      <c r="G124" s="477"/>
      <c r="H124" s="304"/>
      <c r="I124" s="477"/>
      <c r="J124" s="304"/>
      <c r="K124" s="509"/>
      <c r="L124" s="510"/>
      <c r="M124" s="510"/>
      <c r="N124" s="511"/>
      <c r="O124" s="494"/>
      <c r="P124" s="496"/>
      <c r="Q124" s="496"/>
    </row>
    <row r="125" spans="3:17" ht="67.5" customHeight="1">
      <c r="C125" s="376" t="s">
        <v>177</v>
      </c>
      <c r="D125" s="420"/>
      <c r="E125" s="299"/>
      <c r="F125" s="56" t="s">
        <v>52</v>
      </c>
      <c r="G125" s="150">
        <f>IF('様式C_研究分担医師等'!G164="","",'様式C_研究分担医師等'!G164)</f>
      </c>
      <c r="H125" s="226"/>
      <c r="I125" s="150">
        <f>IF('様式C_研究分担医師等'!J164="","",'様式C_研究分担医師等'!J164)</f>
      </c>
      <c r="J125" s="227"/>
      <c r="K125" s="478">
        <f>IF('様式C_研究分担医師等'!M164="","",'様式C_研究分担医師等'!M164)</f>
      </c>
      <c r="L125" s="479">
        <f>IF('様式C_研究責任医師'!J129="","",'様式C_研究責任医師'!J129)</f>
      </c>
      <c r="M125" s="584" t="str">
        <f>IF('様式C_研究責任医師'!K129="","",'様式C_研究責任医師'!K129)</f>
        <v>受入金額(円)</v>
      </c>
      <c r="N125" s="228">
        <f>IF('様式C_研究分担医師等'!N164="","",'様式C_研究分担医師等'!N164)</f>
      </c>
      <c r="O125" s="151"/>
      <c r="P125" s="151"/>
      <c r="Q125" s="144"/>
    </row>
    <row r="126" spans="3:17" ht="97.5" customHeight="1">
      <c r="C126" s="497" t="s">
        <v>178</v>
      </c>
      <c r="D126" s="498"/>
      <c r="E126" s="512"/>
      <c r="F126" s="167" t="s">
        <v>52</v>
      </c>
      <c r="G126" s="146">
        <f>IF('様式C_研究分担医師等'!G165="","",'様式C_研究分担医師等'!G165)</f>
      </c>
      <c r="H126" s="222" t="str">
        <f>IF('様式C_研究分担医師等'!I166="有","給与あり",IF('様式C_研究分担医師等'!I166="無","給与なし","-"))</f>
        <v>-</v>
      </c>
      <c r="I126" s="146">
        <f>IF('様式C_研究分担医師等'!J165="","",'様式C_研究分担医師等'!J165)</f>
      </c>
      <c r="J126" s="223" t="str">
        <f>IF('様式C_研究分担医師等'!L166="有","給与あり",IF('様式C_研究分担医師等'!L166="無","給与なし","-"))</f>
        <v>-</v>
      </c>
      <c r="K126" s="478">
        <f>IF('様式C_研究分担医師等'!M165="","",'様式C_研究分担医師等'!M165)</f>
      </c>
      <c r="L126" s="479">
        <f>IF('様式C_研究責任医師'!J130="","",'様式C_研究責任医師'!J130)</f>
      </c>
      <c r="M126" s="299" t="str">
        <f>IF('様式C_研究責任医師'!K130="","",'様式C_研究責任医師'!K130)</f>
        <v>経済的利益の内容(複数ある場合はすべて記載)</v>
      </c>
      <c r="N126" s="229">
        <f>IF('様式C_研究分担医師等'!N165="","",'様式C_研究分担医師等'!N165)</f>
      </c>
      <c r="O126" s="98"/>
      <c r="P126" s="98"/>
      <c r="Q126" s="147"/>
    </row>
    <row r="127" spans="3:17" ht="97.5" customHeight="1">
      <c r="C127" s="497" t="s">
        <v>171</v>
      </c>
      <c r="D127" s="498"/>
      <c r="E127" s="512"/>
      <c r="F127" s="167" t="s">
        <v>52</v>
      </c>
      <c r="G127" s="146">
        <f>IF('様式C_研究分担医師等'!G167="","",'様式C_研究分担医師等'!G167)</f>
      </c>
      <c r="H127" s="222" t="str">
        <f>IF('様式C_研究分担医師等'!I168&gt;=2500000,"250万円以上の利益あり","-")</f>
        <v>-</v>
      </c>
      <c r="I127" s="146">
        <f>IF('様式C_研究分担医師等'!J167="","",'様式C_研究分担医師等'!J167)</f>
      </c>
      <c r="J127" s="223" t="str">
        <f>IF('様式C_研究分担医師等'!L168&gt;=2500000,"250万円以上の利益あり","-")</f>
        <v>-</v>
      </c>
      <c r="K127" s="478">
        <f>IF('様式C_研究分担医師等'!M167="","",'様式C_研究分担医師等'!M167)</f>
      </c>
      <c r="L127" s="479">
        <f>IF('様式C_研究責任医師'!J132="","",'様式C_研究責任医師'!J132)</f>
      </c>
      <c r="M127" s="299" t="str">
        <f>IF('様式C_研究責任医師'!K132="","",'様式C_研究責任医師'!K132)</f>
        <v>役職等の種類</v>
      </c>
      <c r="N127" s="229">
        <f>IF('様式C_研究分担医師等'!N167="","",'様式C_研究分担医師等'!N167)</f>
      </c>
      <c r="O127" s="98"/>
      <c r="P127" s="98"/>
      <c r="Q127" s="147"/>
    </row>
    <row r="128" spans="3:17" ht="97.5" customHeight="1">
      <c r="C128" s="525"/>
      <c r="D128" s="526"/>
      <c r="E128" s="527"/>
      <c r="F128" s="168" t="s">
        <v>51</v>
      </c>
      <c r="G128" s="146">
        <f>IF('様式C_研究分担医師等'!G169="","",'様式C_研究分担医師等'!G169)</f>
      </c>
      <c r="H128" s="224" t="str">
        <f>IF('様式C_研究分担医師等'!I170&gt;=2500000,"250万円以上の利益あり","-")</f>
        <v>-</v>
      </c>
      <c r="I128" s="149">
        <f>IF('様式C_研究分担医師等'!J169="","",'様式C_研究分担医師等'!J169)</f>
      </c>
      <c r="J128" s="225" t="str">
        <f>IF('様式C_研究分担医師等'!L170&gt;=2500000,"250万円以上の利益あり","-")</f>
        <v>-</v>
      </c>
      <c r="K128" s="478">
        <f>IF('様式C_研究分担医師等'!M169="","",'様式C_研究分担医師等'!M169)</f>
      </c>
      <c r="L128" s="479">
        <f>IF('様式C_研究責任医師'!J134="","",'様式C_研究責任医師'!J134)</f>
      </c>
      <c r="M128" s="299" t="str">
        <f>IF('様式C_研究責任医師'!K134="","",'様式C_研究責任医師'!K134)</f>
        <v>株式を保有している</v>
      </c>
      <c r="N128" s="229">
        <f>IF('様式C_研究分担医師等'!N169="","",'様式C_研究分担医師等'!N169)</f>
      </c>
      <c r="O128" s="98"/>
      <c r="P128" s="98"/>
      <c r="Q128" s="147"/>
    </row>
    <row r="129" spans="3:17" ht="97.5" customHeight="1">
      <c r="C129" s="516" t="s">
        <v>180</v>
      </c>
      <c r="D129" s="517"/>
      <c r="E129" s="518"/>
      <c r="F129" s="167" t="s">
        <v>52</v>
      </c>
      <c r="G129" s="146">
        <f>IF('様式C_研究分担医師等'!G171="","",'様式C_研究分担医師等'!G171)</f>
      </c>
      <c r="H129" s="226"/>
      <c r="I129" s="150">
        <f>IF('様式C_研究分担医師等'!J171="","",'様式C_研究分担医師等'!J171)</f>
      </c>
      <c r="J129" s="227"/>
      <c r="K129" s="478">
        <f>IF('様式C_研究分担医師等'!M171="","",'様式C_研究分担医師等'!M171)</f>
      </c>
      <c r="L129" s="479">
        <f>IF('様式C_研究責任医師'!J135="","",'様式C_研究責任医師'!J136)</f>
      </c>
      <c r="M129" s="299" t="str">
        <f>IF('様式C_研究責任医師'!K135="","",'様式C_研究責任医師'!K136)</f>
        <v>株式を保有している</v>
      </c>
      <c r="N129" s="229">
        <f>IF('様式C_研究分担医師等'!N171="","",'様式C_研究分担医師等'!N171)</f>
      </c>
      <c r="O129" s="98"/>
      <c r="P129" s="151"/>
      <c r="Q129" s="151"/>
    </row>
    <row r="130" spans="3:17" ht="97.5" customHeight="1">
      <c r="C130" s="519"/>
      <c r="D130" s="520"/>
      <c r="E130" s="521"/>
      <c r="F130" s="168" t="s">
        <v>51</v>
      </c>
      <c r="G130" s="146">
        <f>IF('様式C_研究分担医師等'!G172="","",'様式C_研究分担医師等'!G172)</f>
      </c>
      <c r="H130" s="226"/>
      <c r="I130" s="150">
        <f>IF('様式C_研究分担医師等'!J172="","",'様式C_研究分担医師等'!J172)</f>
      </c>
      <c r="J130" s="227"/>
      <c r="K130" s="478">
        <f>IF('様式C_研究分担医師等'!M172="","",'様式C_研究分担医師等'!M172)</f>
      </c>
      <c r="L130" s="479">
        <f>IF('様式C_研究責任医師'!J136="","",'様式C_研究責任医師'!J137)</f>
      </c>
      <c r="M130" s="299" t="str">
        <f>IF('様式C_研究責任医師'!K136="","",'様式C_研究責任医師'!K137)</f>
        <v>株式の保有又は出資の内容</v>
      </c>
      <c r="N130" s="229">
        <f>IF('様式C_研究分担医師等'!N172="","",'様式C_研究分担医師等'!N172)</f>
      </c>
      <c r="O130" s="98"/>
      <c r="P130" s="151"/>
      <c r="Q130" s="151"/>
    </row>
    <row r="131" spans="3:17" ht="97.5" customHeight="1">
      <c r="C131" s="497" t="s">
        <v>181</v>
      </c>
      <c r="D131" s="498"/>
      <c r="E131" s="499"/>
      <c r="F131" s="167" t="s">
        <v>52</v>
      </c>
      <c r="G131" s="146">
        <f>IF('様式C_研究分担医師等'!G173="","",'様式C_研究分担医師等'!G173)</f>
      </c>
      <c r="H131" s="226" t="str">
        <f>IF('様式C_研究分担医師等'!I173="はい","株式保有あり",IF('様式C_研究分担医師等'!I173="いいえ","株式保有なし","-"))</f>
        <v>-</v>
      </c>
      <c r="I131" s="150">
        <f>IF('様式C_研究分担医師等'!J173="","",'様式C_研究分担医師等'!J173)</f>
      </c>
      <c r="J131" s="227" t="str">
        <f>IF('様式C_研究分担医師等'!L173="はい","株式保有あり",IF('様式C_研究分担医師等'!L173="いいえ","株式保有なし","-"))</f>
        <v>-</v>
      </c>
      <c r="K131" s="478">
        <f>IF('様式C_研究分担医師等'!M173="","",'様式C_研究分担医師等'!M173)</f>
      </c>
      <c r="L131" s="479">
        <f>IF('様式C_研究責任医師'!J138="","",'様式C_研究責任医師'!J138)</f>
      </c>
      <c r="M131" s="299" t="str">
        <f>IF('様式C_研究責任医師'!K138="","",'様式C_研究責任医師'!K138)</f>
        <v>知的財産への関与有り</v>
      </c>
      <c r="N131" s="229">
        <f>IF('様式C_研究分担医師等'!N173="","",'様式C_研究分担医師等'!N173)</f>
      </c>
      <c r="O131" s="98"/>
      <c r="P131" s="151"/>
      <c r="Q131" s="151"/>
    </row>
    <row r="132" spans="3:17" ht="97.5" customHeight="1">
      <c r="C132" s="500"/>
      <c r="D132" s="501"/>
      <c r="E132" s="502"/>
      <c r="F132" s="168" t="s">
        <v>51</v>
      </c>
      <c r="G132" s="146">
        <f>IF('様式C_研究分担医師等'!G175="","",'様式C_研究分担医師等'!G175)</f>
      </c>
      <c r="H132" s="226" t="str">
        <f>IF('様式C_研究分担医師等'!I175="はい","株式保有あり",IF('様式C_研究分担医師等'!I175="いいえ","株式保有なし","-"))</f>
        <v>-</v>
      </c>
      <c r="I132" s="150">
        <f>IF('様式C_研究分担医師等'!J175="","",'様式C_研究分担医師等'!J175)</f>
      </c>
      <c r="J132" s="227" t="str">
        <f>IF('様式C_研究分担医師等'!L175="はい","株式保有あり",IF('様式C_研究分担医師等'!L175="いいえ","株式保有なし","-"))</f>
        <v>-</v>
      </c>
      <c r="K132" s="478">
        <f>IF('様式C_研究分担医師等'!M175="","",'様式C_研究分担医師等'!M175)</f>
      </c>
      <c r="L132" s="479">
        <f>IF('様式C_研究責任医師'!J140="","",'様式C_研究責任医師'!J140)</f>
      </c>
      <c r="M132" s="299" t="str">
        <f>IF('様式C_研究責任医師'!K140="","",'様式C_研究責任医師'!K140)</f>
        <v>知的財産への関与有り</v>
      </c>
      <c r="N132" s="229">
        <f>IF('様式C_研究分担医師等'!N175="","",'様式C_研究分担医師等'!N175)</f>
      </c>
      <c r="O132" s="98"/>
      <c r="P132" s="151"/>
      <c r="Q132" s="151"/>
    </row>
    <row r="133" spans="3:17" ht="97.5" customHeight="1">
      <c r="C133" s="497" t="s">
        <v>173</v>
      </c>
      <c r="D133" s="498"/>
      <c r="E133" s="512"/>
      <c r="F133" s="152" t="s">
        <v>52</v>
      </c>
      <c r="G133" s="146">
        <f>IF('様式C_研究分担医師等'!G177="","",'様式C_研究分担医師等'!G177)</f>
      </c>
      <c r="H133" s="222" t="str">
        <f>IF('様式C_研究分担医師等'!I177="はい","知的財産への関与あり",IF('様式C_研究分担医師等'!I177="いいえ","知的財産への関与なし","-"))</f>
        <v>-</v>
      </c>
      <c r="I133" s="153">
        <f>IF('様式C_研究分担医師等'!J177="","",'様式C_研究分担医師等'!J177)</f>
      </c>
      <c r="J133" s="221" t="str">
        <f>IF('様式C_研究分担医師等'!L177="はい","知的財産への関与あり",IF('様式C_研究分担医師等'!L177="いいえ","知的財産への関与なし","-"))</f>
        <v>-</v>
      </c>
      <c r="K133" s="478">
        <f>IF('様式C_研究分担医師等'!M177="","",'様式C_研究分担医師等'!M177)</f>
      </c>
      <c r="L133" s="479">
        <f>IF('様式C_研究責任医師'!J142="","",'様式C_研究責任医師'!J142)</f>
      </c>
      <c r="M133" s="299">
        <f>IF('様式C_研究責任医師'!K142="","",'様式C_研究責任医師'!K142)</f>
      </c>
      <c r="N133" s="229">
        <f>IF('様式C_研究分担医師等'!N177="","",'様式C_研究分担医師等'!N177)</f>
      </c>
      <c r="O133" s="98"/>
      <c r="P133" s="151"/>
      <c r="Q133" s="151"/>
    </row>
    <row r="134" spans="3:17" ht="97.5" customHeight="1">
      <c r="C134" s="513"/>
      <c r="D134" s="514"/>
      <c r="E134" s="515"/>
      <c r="F134" s="168" t="s">
        <v>51</v>
      </c>
      <c r="G134" s="146">
        <f>IF('様式C_研究分担医師等'!G179="","",'様式C_研究分担医師等'!G179)</f>
      </c>
      <c r="H134" s="222" t="str">
        <f>IF('様式C_研究分担医師等'!I179="はい","知的財産への関与あり",IF('様式C_研究分担医師等'!I179="いいえ","知的財産への関与なし","-"))</f>
        <v>-</v>
      </c>
      <c r="I134" s="153">
        <f>IF('様式C_研究分担医師等'!J179="","",'様式C_研究分担医師等'!J179)</f>
      </c>
      <c r="J134" s="221" t="str">
        <f>IF('様式C_研究分担医師等'!L179="はい","知的財産への関与あり",IF('様式C_研究分担医師等'!L179="いいえ","知的財産への関与なし","-"))</f>
        <v>-</v>
      </c>
      <c r="K134" s="478">
        <f>IF('様式C_研究分担医師等'!M179="","",'様式C_研究分担医師等'!M179)</f>
      </c>
      <c r="L134" s="479">
        <f>IF('様式C_研究責任医師'!J144="","",'様式C_研究責任医師'!J144)</f>
      </c>
      <c r="M134" s="299">
        <f>IF('様式C_研究責任医師'!K144="","",'様式C_研究責任医師'!K144)</f>
      </c>
      <c r="N134" s="229">
        <f>IF('様式C_研究分担医師等'!N179="","",'様式C_研究分担医師等'!N179)</f>
      </c>
      <c r="O134" s="98"/>
      <c r="P134" s="98"/>
      <c r="Q134" s="98"/>
    </row>
  </sheetData>
  <sheetProtection sheet="1" formatCells="0" selectLockedCells="1"/>
  <mergeCells count="230">
    <mergeCell ref="G104:Q104"/>
    <mergeCell ref="C106:F108"/>
    <mergeCell ref="K106:N108"/>
    <mergeCell ref="O106:O108"/>
    <mergeCell ref="P106:P108"/>
    <mergeCell ref="Q106:Q108"/>
    <mergeCell ref="G107:G108"/>
    <mergeCell ref="I107:I108"/>
    <mergeCell ref="G106:H106"/>
    <mergeCell ref="I106:J106"/>
    <mergeCell ref="G72:Q72"/>
    <mergeCell ref="C74:F76"/>
    <mergeCell ref="K74:N76"/>
    <mergeCell ref="O74:O76"/>
    <mergeCell ref="P74:P76"/>
    <mergeCell ref="Q74:Q76"/>
    <mergeCell ref="G75:G76"/>
    <mergeCell ref="I75:I76"/>
    <mergeCell ref="O42:O44"/>
    <mergeCell ref="P42:P44"/>
    <mergeCell ref="Q42:Q44"/>
    <mergeCell ref="G43:G44"/>
    <mergeCell ref="G56:Q56"/>
    <mergeCell ref="C58:F60"/>
    <mergeCell ref="K58:N60"/>
    <mergeCell ref="O58:O60"/>
    <mergeCell ref="P58:P60"/>
    <mergeCell ref="Q58:Q60"/>
    <mergeCell ref="C133:E134"/>
    <mergeCell ref="K133:M133"/>
    <mergeCell ref="K134:M134"/>
    <mergeCell ref="G10:L12"/>
    <mergeCell ref="N8:Q9"/>
    <mergeCell ref="M10:Q12"/>
    <mergeCell ref="G40:Q40"/>
    <mergeCell ref="C42:F44"/>
    <mergeCell ref="K42:N44"/>
    <mergeCell ref="C129:E130"/>
    <mergeCell ref="K129:M129"/>
    <mergeCell ref="K130:M130"/>
    <mergeCell ref="C131:E132"/>
    <mergeCell ref="K131:M131"/>
    <mergeCell ref="K132:M132"/>
    <mergeCell ref="I123:I124"/>
    <mergeCell ref="C125:E125"/>
    <mergeCell ref="K125:M125"/>
    <mergeCell ref="C126:E126"/>
    <mergeCell ref="K126:M126"/>
    <mergeCell ref="C127:E128"/>
    <mergeCell ref="K127:M127"/>
    <mergeCell ref="K128:M128"/>
    <mergeCell ref="C117:E118"/>
    <mergeCell ref="K117:M117"/>
    <mergeCell ref="K118:M118"/>
    <mergeCell ref="G120:Q120"/>
    <mergeCell ref="C122:F124"/>
    <mergeCell ref="K122:N124"/>
    <mergeCell ref="O122:O124"/>
    <mergeCell ref="P122:P124"/>
    <mergeCell ref="Q122:Q124"/>
    <mergeCell ref="G123:G124"/>
    <mergeCell ref="C113:E114"/>
    <mergeCell ref="K113:M113"/>
    <mergeCell ref="K114:M114"/>
    <mergeCell ref="C115:E116"/>
    <mergeCell ref="K115:M115"/>
    <mergeCell ref="K116:M116"/>
    <mergeCell ref="C109:E109"/>
    <mergeCell ref="K109:M109"/>
    <mergeCell ref="C110:E110"/>
    <mergeCell ref="K110:M110"/>
    <mergeCell ref="C111:E112"/>
    <mergeCell ref="K111:M111"/>
    <mergeCell ref="K112:M112"/>
    <mergeCell ref="C101:E102"/>
    <mergeCell ref="K101:M101"/>
    <mergeCell ref="K102:M102"/>
    <mergeCell ref="C97:E98"/>
    <mergeCell ref="K97:M97"/>
    <mergeCell ref="K98:M98"/>
    <mergeCell ref="C99:E100"/>
    <mergeCell ref="K99:M99"/>
    <mergeCell ref="K100:M100"/>
    <mergeCell ref="I91:I92"/>
    <mergeCell ref="C93:E93"/>
    <mergeCell ref="K93:M93"/>
    <mergeCell ref="C94:E94"/>
    <mergeCell ref="K94:M94"/>
    <mergeCell ref="C95:E96"/>
    <mergeCell ref="K95:M95"/>
    <mergeCell ref="K96:M96"/>
    <mergeCell ref="H91:H92"/>
    <mergeCell ref="J91:J92"/>
    <mergeCell ref="C85:E86"/>
    <mergeCell ref="K85:M85"/>
    <mergeCell ref="K86:M86"/>
    <mergeCell ref="G88:Q88"/>
    <mergeCell ref="C90:F92"/>
    <mergeCell ref="K90:N92"/>
    <mergeCell ref="O90:O92"/>
    <mergeCell ref="P90:P92"/>
    <mergeCell ref="Q90:Q92"/>
    <mergeCell ref="G91:G92"/>
    <mergeCell ref="C81:E82"/>
    <mergeCell ref="K81:M81"/>
    <mergeCell ref="K82:M82"/>
    <mergeCell ref="C83:E84"/>
    <mergeCell ref="K83:M83"/>
    <mergeCell ref="K84:M84"/>
    <mergeCell ref="C77:E77"/>
    <mergeCell ref="K77:M77"/>
    <mergeCell ref="C78:E78"/>
    <mergeCell ref="K78:M78"/>
    <mergeCell ref="C79:E80"/>
    <mergeCell ref="K79:M79"/>
    <mergeCell ref="K80:M80"/>
    <mergeCell ref="C69:E70"/>
    <mergeCell ref="K69:M69"/>
    <mergeCell ref="K70:M70"/>
    <mergeCell ref="C65:E66"/>
    <mergeCell ref="K65:M65"/>
    <mergeCell ref="K66:M66"/>
    <mergeCell ref="C67:E68"/>
    <mergeCell ref="K67:M67"/>
    <mergeCell ref="K68:M68"/>
    <mergeCell ref="C61:E61"/>
    <mergeCell ref="K61:M61"/>
    <mergeCell ref="C62:E62"/>
    <mergeCell ref="K62:M62"/>
    <mergeCell ref="C63:E64"/>
    <mergeCell ref="K63:M63"/>
    <mergeCell ref="K64:M64"/>
    <mergeCell ref="C53:E54"/>
    <mergeCell ref="K53:M53"/>
    <mergeCell ref="K54:M54"/>
    <mergeCell ref="C49:E50"/>
    <mergeCell ref="K49:M49"/>
    <mergeCell ref="K50:M50"/>
    <mergeCell ref="C51:E52"/>
    <mergeCell ref="K51:M51"/>
    <mergeCell ref="K52:M52"/>
    <mergeCell ref="C45:E45"/>
    <mergeCell ref="K45:M45"/>
    <mergeCell ref="C46:E46"/>
    <mergeCell ref="K46:M46"/>
    <mergeCell ref="C47:E48"/>
    <mergeCell ref="K47:M47"/>
    <mergeCell ref="K48:M48"/>
    <mergeCell ref="C37:E38"/>
    <mergeCell ref="K37:M37"/>
    <mergeCell ref="K38:M38"/>
    <mergeCell ref="C33:E34"/>
    <mergeCell ref="K33:M33"/>
    <mergeCell ref="K34:M34"/>
    <mergeCell ref="C35:E36"/>
    <mergeCell ref="K35:M35"/>
    <mergeCell ref="K36:M36"/>
    <mergeCell ref="C29:E29"/>
    <mergeCell ref="K29:M29"/>
    <mergeCell ref="C30:E30"/>
    <mergeCell ref="K30:M30"/>
    <mergeCell ref="C31:E32"/>
    <mergeCell ref="K31:M31"/>
    <mergeCell ref="K32:M32"/>
    <mergeCell ref="C26:F28"/>
    <mergeCell ref="K26:N28"/>
    <mergeCell ref="O26:O28"/>
    <mergeCell ref="P26:P28"/>
    <mergeCell ref="Q26:Q28"/>
    <mergeCell ref="G27:G28"/>
    <mergeCell ref="I27:I28"/>
    <mergeCell ref="G26:H26"/>
    <mergeCell ref="I26:J26"/>
    <mergeCell ref="H27:H28"/>
    <mergeCell ref="G20:K20"/>
    <mergeCell ref="L20:Q20"/>
    <mergeCell ref="G21:K21"/>
    <mergeCell ref="L21:Q21"/>
    <mergeCell ref="C23:E23"/>
    <mergeCell ref="G24:Q24"/>
    <mergeCell ref="C15:E21"/>
    <mergeCell ref="G15:K15"/>
    <mergeCell ref="L15:Q15"/>
    <mergeCell ref="G16:K16"/>
    <mergeCell ref="G17:K17"/>
    <mergeCell ref="L17:Q17"/>
    <mergeCell ref="G18:K18"/>
    <mergeCell ref="L18:Q18"/>
    <mergeCell ref="G19:K19"/>
    <mergeCell ref="L19:Q19"/>
    <mergeCell ref="L16:Q16"/>
    <mergeCell ref="G13:I13"/>
    <mergeCell ref="D7:E7"/>
    <mergeCell ref="M7:N7"/>
    <mergeCell ref="O7:Q7"/>
    <mergeCell ref="D9:E9"/>
    <mergeCell ref="D10:E10"/>
    <mergeCell ref="D11:E11"/>
    <mergeCell ref="F1:L1"/>
    <mergeCell ref="C3:Q4"/>
    <mergeCell ref="M5:N5"/>
    <mergeCell ref="O5:Q5"/>
    <mergeCell ref="M6:N6"/>
    <mergeCell ref="O6:Q6"/>
    <mergeCell ref="D5:H6"/>
    <mergeCell ref="C5:C6"/>
    <mergeCell ref="J27:J28"/>
    <mergeCell ref="G42:H42"/>
    <mergeCell ref="I42:J42"/>
    <mergeCell ref="H43:H44"/>
    <mergeCell ref="J43:J44"/>
    <mergeCell ref="G58:H58"/>
    <mergeCell ref="I58:J58"/>
    <mergeCell ref="I43:I44"/>
    <mergeCell ref="J59:J60"/>
    <mergeCell ref="G74:H74"/>
    <mergeCell ref="I74:J74"/>
    <mergeCell ref="H75:H76"/>
    <mergeCell ref="J75:J76"/>
    <mergeCell ref="G90:H90"/>
    <mergeCell ref="I90:J90"/>
    <mergeCell ref="I59:I60"/>
    <mergeCell ref="G59:G60"/>
    <mergeCell ref="H59:H60"/>
    <mergeCell ref="H107:H108"/>
    <mergeCell ref="J107:J108"/>
    <mergeCell ref="G122:H122"/>
    <mergeCell ref="I122:J122"/>
    <mergeCell ref="H123:H124"/>
    <mergeCell ref="J123:J124"/>
  </mergeCells>
  <conditionalFormatting sqref="G24:Q24">
    <cfRule type="expression" priority="207" dxfId="1">
      <formula>G24=""</formula>
    </cfRule>
  </conditionalFormatting>
  <conditionalFormatting sqref="D5:G6">
    <cfRule type="expression" priority="205" dxfId="1">
      <formula>$D$5=""</formula>
    </cfRule>
  </conditionalFormatting>
  <conditionalFormatting sqref="D7:E7">
    <cfRule type="expression" priority="204" dxfId="1">
      <formula>$D$7=""</formula>
    </cfRule>
  </conditionalFormatting>
  <conditionalFormatting sqref="L15:L21">
    <cfRule type="expression" priority="203" dxfId="1">
      <formula>$G15=""</formula>
    </cfRule>
  </conditionalFormatting>
  <conditionalFormatting sqref="L15:L21">
    <cfRule type="expression" priority="202" dxfId="1">
      <formula>$G15="なし"</formula>
    </cfRule>
  </conditionalFormatting>
  <conditionalFormatting sqref="G15:K21">
    <cfRule type="expression" priority="201" dxfId="1">
      <formula>G15=""</formula>
    </cfRule>
  </conditionalFormatting>
  <conditionalFormatting sqref="K29:N38 P29:P38 P45:P54 P61:P70 P77:P86 P93:P102 P109:P118 P125:P134">
    <cfRule type="expression" priority="198" dxfId="0">
      <formula>$G29="はい"</formula>
    </cfRule>
    <cfRule type="expression" priority="199" dxfId="0">
      <formula>$I29="はい"</formula>
    </cfRule>
    <cfRule type="expression" priority="200" dxfId="1">
      <formula>$G29=$I29</formula>
    </cfRule>
  </conditionalFormatting>
  <conditionalFormatting sqref="Q29:Q38">
    <cfRule type="expression" priority="192" dxfId="1">
      <formula>$P29="確認済"</formula>
    </cfRule>
    <cfRule type="expression" priority="193" dxfId="29">
      <formula>Q29&lt;&gt;""</formula>
    </cfRule>
    <cfRule type="expression" priority="194" dxfId="8">
      <formula>$G29="はい"</formula>
    </cfRule>
    <cfRule type="expression" priority="195" dxfId="8">
      <formula>$I29="はい"</formula>
    </cfRule>
    <cfRule type="expression" priority="196" dxfId="1">
      <formula>$G29=$I29</formula>
    </cfRule>
  </conditionalFormatting>
  <conditionalFormatting sqref="G29:N38 P29:Q38">
    <cfRule type="expression" priority="187" dxfId="1">
      <formula>$G$24=""</formula>
    </cfRule>
  </conditionalFormatting>
  <conditionalFormatting sqref="K29:N38 P29:P38">
    <cfRule type="expression" priority="197" dxfId="29">
      <formula>K29&lt;&gt;""</formula>
    </cfRule>
  </conditionalFormatting>
  <conditionalFormatting sqref="O29:O38">
    <cfRule type="expression" priority="188" dxfId="29" stopIfTrue="1">
      <formula>O29&lt;&gt;""</formula>
    </cfRule>
    <cfRule type="expression" priority="189" dxfId="0" stopIfTrue="1">
      <formula>$I29&lt;&gt;""</formula>
    </cfRule>
    <cfRule type="expression" priority="190" dxfId="0" stopIfTrue="1">
      <formula>$G29&lt;&gt;""</formula>
    </cfRule>
    <cfRule type="expression" priority="191" dxfId="1" stopIfTrue="1">
      <formula>$G29=$I29</formula>
    </cfRule>
  </conditionalFormatting>
  <conditionalFormatting sqref="O5:Q7">
    <cfRule type="expression" priority="186" dxfId="8" stopIfTrue="1">
      <formula>O5=""</formula>
    </cfRule>
  </conditionalFormatting>
  <conditionalFormatting sqref="G10:L12">
    <cfRule type="expression" priority="93" dxfId="1" stopIfTrue="1">
      <formula>$G$10=""</formula>
    </cfRule>
  </conditionalFormatting>
  <conditionalFormatting sqref="M10:Q12">
    <cfRule type="expression" priority="92" dxfId="8" stopIfTrue="1">
      <formula>$M$10=""</formula>
    </cfRule>
  </conditionalFormatting>
  <conditionalFormatting sqref="G40:Q40">
    <cfRule type="expression" priority="91" dxfId="1">
      <formula>G40=""</formula>
    </cfRule>
  </conditionalFormatting>
  <conditionalFormatting sqref="K45:N54">
    <cfRule type="expression" priority="88" dxfId="0">
      <formula>$G45="はい"</formula>
    </cfRule>
    <cfRule type="expression" priority="89" dxfId="0">
      <formula>$I45="はい"</formula>
    </cfRule>
    <cfRule type="expression" priority="90" dxfId="1">
      <formula>$G45=$I45</formula>
    </cfRule>
  </conditionalFormatting>
  <conditionalFormatting sqref="Q45:Q54">
    <cfRule type="expression" priority="82" dxfId="1">
      <formula>$P45="確認済"</formula>
    </cfRule>
    <cfRule type="expression" priority="83" dxfId="29">
      <formula>Q45&lt;&gt;""</formula>
    </cfRule>
    <cfRule type="expression" priority="84" dxfId="8">
      <formula>$G45="はい"</formula>
    </cfRule>
    <cfRule type="expression" priority="85" dxfId="8">
      <formula>$I45="はい"</formula>
    </cfRule>
    <cfRule type="expression" priority="86" dxfId="1">
      <formula>$G45=$I45</formula>
    </cfRule>
  </conditionalFormatting>
  <conditionalFormatting sqref="G45:N54 P45:Q54">
    <cfRule type="expression" priority="77" dxfId="1">
      <formula>$G$40=""</formula>
    </cfRule>
  </conditionalFormatting>
  <conditionalFormatting sqref="K45:N54 P45:P54">
    <cfRule type="expression" priority="87" dxfId="29">
      <formula>K45&lt;&gt;""</formula>
    </cfRule>
  </conditionalFormatting>
  <conditionalFormatting sqref="O45:O54">
    <cfRule type="expression" priority="78" dxfId="29" stopIfTrue="1">
      <formula>O45&lt;&gt;""</formula>
    </cfRule>
    <cfRule type="expression" priority="79" dxfId="0" stopIfTrue="1">
      <formula>$I45&lt;&gt;""</formula>
    </cfRule>
    <cfRule type="expression" priority="80" dxfId="0" stopIfTrue="1">
      <formula>$G45&lt;&gt;""</formula>
    </cfRule>
    <cfRule type="expression" priority="81" dxfId="1" stopIfTrue="1">
      <formula>$G45=$I45</formula>
    </cfRule>
  </conditionalFormatting>
  <conditionalFormatting sqref="G56:Q56">
    <cfRule type="expression" priority="76" dxfId="1">
      <formula>G56=""</formula>
    </cfRule>
  </conditionalFormatting>
  <conditionalFormatting sqref="K61:N70">
    <cfRule type="expression" priority="73" dxfId="0">
      <formula>$G61="はい"</formula>
    </cfRule>
    <cfRule type="expression" priority="74" dxfId="0">
      <formula>$I61="はい"</formula>
    </cfRule>
    <cfRule type="expression" priority="75" dxfId="1">
      <formula>$G61=$I61</formula>
    </cfRule>
  </conditionalFormatting>
  <conditionalFormatting sqref="Q61:Q70">
    <cfRule type="expression" priority="67" dxfId="1">
      <formula>$P61="確認済"</formula>
    </cfRule>
    <cfRule type="expression" priority="68" dxfId="29">
      <formula>Q61&lt;&gt;""</formula>
    </cfRule>
    <cfRule type="expression" priority="69" dxfId="8">
      <formula>$G61="はい"</formula>
    </cfRule>
    <cfRule type="expression" priority="70" dxfId="8">
      <formula>$I61="はい"</formula>
    </cfRule>
    <cfRule type="expression" priority="71" dxfId="1">
      <formula>$G61=$I61</formula>
    </cfRule>
  </conditionalFormatting>
  <conditionalFormatting sqref="G61:N70 P61:Q70">
    <cfRule type="expression" priority="62" dxfId="1">
      <formula>$G$56=""</formula>
    </cfRule>
  </conditionalFormatting>
  <conditionalFormatting sqref="K61:N70 P61:P70">
    <cfRule type="expression" priority="72" dxfId="29">
      <formula>K61&lt;&gt;""</formula>
    </cfRule>
  </conditionalFormatting>
  <conditionalFormatting sqref="O61:O70">
    <cfRule type="expression" priority="63" dxfId="29" stopIfTrue="1">
      <formula>O61&lt;&gt;""</formula>
    </cfRule>
    <cfRule type="expression" priority="64" dxfId="0" stopIfTrue="1">
      <formula>$I61&lt;&gt;""</formula>
    </cfRule>
    <cfRule type="expression" priority="65" dxfId="0" stopIfTrue="1">
      <formula>$G61&lt;&gt;""</formula>
    </cfRule>
    <cfRule type="expression" priority="66" dxfId="1" stopIfTrue="1">
      <formula>$G61=$I61</formula>
    </cfRule>
  </conditionalFormatting>
  <conditionalFormatting sqref="G72:Q72">
    <cfRule type="expression" priority="61" dxfId="1">
      <formula>G72=""</formula>
    </cfRule>
  </conditionalFormatting>
  <conditionalFormatting sqref="K77:N86">
    <cfRule type="expression" priority="58" dxfId="0">
      <formula>$G77="はい"</formula>
    </cfRule>
    <cfRule type="expression" priority="59" dxfId="0">
      <formula>$I77="はい"</formula>
    </cfRule>
    <cfRule type="expression" priority="60" dxfId="1">
      <formula>$G77=$I77</formula>
    </cfRule>
  </conditionalFormatting>
  <conditionalFormatting sqref="Q77:Q86">
    <cfRule type="expression" priority="52" dxfId="1">
      <formula>$P77="確認済"</formula>
    </cfRule>
    <cfRule type="expression" priority="53" dxfId="29">
      <formula>Q77&lt;&gt;""</formula>
    </cfRule>
    <cfRule type="expression" priority="54" dxfId="8">
      <formula>$G77="はい"</formula>
    </cfRule>
    <cfRule type="expression" priority="55" dxfId="8">
      <formula>$I77="はい"</formula>
    </cfRule>
    <cfRule type="expression" priority="56" dxfId="1">
      <formula>$G77=$I77</formula>
    </cfRule>
  </conditionalFormatting>
  <conditionalFormatting sqref="G77:N86 P77:Q86">
    <cfRule type="expression" priority="47" dxfId="1">
      <formula>$G$72=""</formula>
    </cfRule>
  </conditionalFormatting>
  <conditionalFormatting sqref="K77:N86 P77:P86">
    <cfRule type="expression" priority="57" dxfId="29">
      <formula>K77&lt;&gt;""</formula>
    </cfRule>
  </conditionalFormatting>
  <conditionalFormatting sqref="O77:O86">
    <cfRule type="expression" priority="48" dxfId="29" stopIfTrue="1">
      <formula>O77&lt;&gt;""</formula>
    </cfRule>
    <cfRule type="expression" priority="49" dxfId="0" stopIfTrue="1">
      <formula>$I77&lt;&gt;""</formula>
    </cfRule>
    <cfRule type="expression" priority="50" dxfId="0" stopIfTrue="1">
      <formula>$G77&lt;&gt;""</formula>
    </cfRule>
    <cfRule type="expression" priority="51" dxfId="1" stopIfTrue="1">
      <formula>$G77=$I77</formula>
    </cfRule>
  </conditionalFormatting>
  <conditionalFormatting sqref="G88:Q88">
    <cfRule type="expression" priority="46" dxfId="1">
      <formula>G88=""</formula>
    </cfRule>
  </conditionalFormatting>
  <conditionalFormatting sqref="K93:N102">
    <cfRule type="expression" priority="43" dxfId="0">
      <formula>$G93="はい"</formula>
    </cfRule>
    <cfRule type="expression" priority="44" dxfId="0">
      <formula>$I93="はい"</formula>
    </cfRule>
    <cfRule type="expression" priority="45" dxfId="1">
      <formula>$G93=$I93</formula>
    </cfRule>
  </conditionalFormatting>
  <conditionalFormatting sqref="Q93:Q102">
    <cfRule type="expression" priority="37" dxfId="1">
      <formula>$P93="確認済"</formula>
    </cfRule>
    <cfRule type="expression" priority="38" dxfId="29">
      <formula>Q93&lt;&gt;""</formula>
    </cfRule>
    <cfRule type="expression" priority="39" dxfId="8">
      <formula>$G93="はい"</formula>
    </cfRule>
    <cfRule type="expression" priority="40" dxfId="8">
      <formula>$I93="はい"</formula>
    </cfRule>
    <cfRule type="expression" priority="41" dxfId="1">
      <formula>$G93=$I93</formula>
    </cfRule>
  </conditionalFormatting>
  <conditionalFormatting sqref="G93:N102 P93:Q102">
    <cfRule type="expression" priority="32" dxfId="1">
      <formula>$G$88=""</formula>
    </cfRule>
  </conditionalFormatting>
  <conditionalFormatting sqref="K93:N102 P93:P102">
    <cfRule type="expression" priority="42" dxfId="29">
      <formula>K93&lt;&gt;""</formula>
    </cfRule>
  </conditionalFormatting>
  <conditionalFormatting sqref="O93:O102">
    <cfRule type="expression" priority="33" dxfId="29" stopIfTrue="1">
      <formula>O93&lt;&gt;""</formula>
    </cfRule>
    <cfRule type="expression" priority="34" dxfId="0" stopIfTrue="1">
      <formula>$I93&lt;&gt;""</formula>
    </cfRule>
    <cfRule type="expression" priority="35" dxfId="0" stopIfTrue="1">
      <formula>$G93&lt;&gt;""</formula>
    </cfRule>
    <cfRule type="expression" priority="36" dxfId="1" stopIfTrue="1">
      <formula>$G93=$I93</formula>
    </cfRule>
  </conditionalFormatting>
  <conditionalFormatting sqref="G104:Q104">
    <cfRule type="expression" priority="31" dxfId="1">
      <formula>G104=""</formula>
    </cfRule>
  </conditionalFormatting>
  <conditionalFormatting sqref="K109:N118">
    <cfRule type="expression" priority="28" dxfId="0">
      <formula>$G109="はい"</formula>
    </cfRule>
    <cfRule type="expression" priority="29" dxfId="0">
      <formula>$I109="はい"</formula>
    </cfRule>
    <cfRule type="expression" priority="30" dxfId="1">
      <formula>$G109=$I109</formula>
    </cfRule>
  </conditionalFormatting>
  <conditionalFormatting sqref="Q109:Q118">
    <cfRule type="expression" priority="22" dxfId="1">
      <formula>$P109="確認済"</formula>
    </cfRule>
    <cfRule type="expression" priority="23" dxfId="29">
      <formula>Q109&lt;&gt;""</formula>
    </cfRule>
    <cfRule type="expression" priority="24" dxfId="8">
      <formula>$G109="はい"</formula>
    </cfRule>
    <cfRule type="expression" priority="25" dxfId="8">
      <formula>$I109="はい"</formula>
    </cfRule>
    <cfRule type="expression" priority="26" dxfId="1">
      <formula>$G109=$I109</formula>
    </cfRule>
  </conditionalFormatting>
  <conditionalFormatting sqref="G109:N118 P109:Q118">
    <cfRule type="expression" priority="17" dxfId="1">
      <formula>$G$104=""</formula>
    </cfRule>
  </conditionalFormatting>
  <conditionalFormatting sqref="K109:N118 P109:P118">
    <cfRule type="expression" priority="27" dxfId="29">
      <formula>K109&lt;&gt;""</formula>
    </cfRule>
  </conditionalFormatting>
  <conditionalFormatting sqref="O109:O118">
    <cfRule type="expression" priority="18" dxfId="29" stopIfTrue="1">
      <formula>O109&lt;&gt;""</formula>
    </cfRule>
    <cfRule type="expression" priority="19" dxfId="0" stopIfTrue="1">
      <formula>$I109&lt;&gt;""</formula>
    </cfRule>
    <cfRule type="expression" priority="20" dxfId="0" stopIfTrue="1">
      <formula>$G109&lt;&gt;""</formula>
    </cfRule>
    <cfRule type="expression" priority="21" dxfId="1" stopIfTrue="1">
      <formula>$G109=$I109</formula>
    </cfRule>
  </conditionalFormatting>
  <conditionalFormatting sqref="G120:Q120">
    <cfRule type="expression" priority="16" dxfId="1">
      <formula>G120=""</formula>
    </cfRule>
  </conditionalFormatting>
  <conditionalFormatting sqref="K125:N134">
    <cfRule type="expression" priority="13" dxfId="0">
      <formula>$G125="はい"</formula>
    </cfRule>
    <cfRule type="expression" priority="14" dxfId="0">
      <formula>$I125="はい"</formula>
    </cfRule>
    <cfRule type="expression" priority="15" dxfId="1">
      <formula>$G125=$I125</formula>
    </cfRule>
  </conditionalFormatting>
  <conditionalFormatting sqref="Q125:Q134">
    <cfRule type="expression" priority="7" dxfId="1">
      <formula>$P125="確認済"</formula>
    </cfRule>
    <cfRule type="expression" priority="8" dxfId="29">
      <formula>Q125&lt;&gt;""</formula>
    </cfRule>
    <cfRule type="expression" priority="9" dxfId="8">
      <formula>$G125="はい"</formula>
    </cfRule>
    <cfRule type="expression" priority="10" dxfId="8">
      <formula>$I125="はい"</formula>
    </cfRule>
    <cfRule type="expression" priority="11" dxfId="1">
      <formula>$G125=$I125</formula>
    </cfRule>
  </conditionalFormatting>
  <conditionalFormatting sqref="G125:N134 P125:Q134">
    <cfRule type="expression" priority="2" dxfId="1">
      <formula>$G$120=""</formula>
    </cfRule>
  </conditionalFormatting>
  <conditionalFormatting sqref="K125:N134 P125:P134">
    <cfRule type="expression" priority="12" dxfId="29">
      <formula>K125&lt;&gt;""</formula>
    </cfRule>
  </conditionalFormatting>
  <conditionalFormatting sqref="O125:O134">
    <cfRule type="expression" priority="3" dxfId="29" stopIfTrue="1">
      <formula>O125&lt;&gt;""</formula>
    </cfRule>
    <cfRule type="expression" priority="4" dxfId="0" stopIfTrue="1">
      <formula>$I125&lt;&gt;""</formula>
    </cfRule>
    <cfRule type="expression" priority="5" dxfId="0" stopIfTrue="1">
      <formula>$G125&lt;&gt;""</formula>
    </cfRule>
    <cfRule type="expression" priority="6" dxfId="1" stopIfTrue="1">
      <formula>$G125=$I125</formula>
    </cfRule>
  </conditionalFormatting>
  <conditionalFormatting sqref="D9:E11">
    <cfRule type="expression" priority="1" dxfId="1" stopIfTrue="1">
      <formula>D9=""</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7"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A1">
      <selection activeCell="J3" sqref="J3:L3"/>
    </sheetView>
  </sheetViews>
  <sheetFormatPr defaultColWidth="13.140625" defaultRowHeight="15"/>
  <cols>
    <col min="1" max="1" width="28.57421875" style="12" customWidth="1"/>
    <col min="2" max="2" width="38.57421875" style="12" customWidth="1"/>
    <col min="3" max="3" width="31.00390625" style="12" customWidth="1"/>
    <col min="4" max="4" width="30.140625" style="12" customWidth="1"/>
    <col min="5" max="5" width="31.7109375" style="10" customWidth="1"/>
    <col min="6" max="6" width="21.28125" style="10" customWidth="1"/>
    <col min="7" max="7" width="36.421875" style="10" customWidth="1"/>
    <col min="8" max="8" width="30.421875" style="10" customWidth="1"/>
    <col min="9" max="9" width="32.00390625" style="10" customWidth="1"/>
    <col min="10" max="13" width="20.00390625" style="10" customWidth="1"/>
    <col min="14" max="14" width="57.8515625" style="10" customWidth="1"/>
    <col min="15" max="16384" width="13.140625" style="10" customWidth="1"/>
  </cols>
  <sheetData>
    <row r="1" ht="19.5">
      <c r="L1" s="169" t="s">
        <v>244</v>
      </c>
    </row>
    <row r="2" spans="1:14" ht="35.25" customHeight="1">
      <c r="A2" s="632" t="s">
        <v>134</v>
      </c>
      <c r="B2" s="632"/>
      <c r="C2" s="632"/>
      <c r="D2" s="632"/>
      <c r="E2" s="632"/>
      <c r="F2" s="632"/>
      <c r="G2" s="632"/>
      <c r="H2" s="632"/>
      <c r="I2" s="632"/>
      <c r="J2" s="632"/>
      <c r="K2" s="632"/>
      <c r="L2" s="632"/>
      <c r="M2" s="632"/>
      <c r="N2" s="170"/>
    </row>
    <row r="3" spans="1:13" ht="29.25" customHeight="1">
      <c r="A3" s="190"/>
      <c r="B3" s="190"/>
      <c r="C3" s="190"/>
      <c r="D3" s="190"/>
      <c r="E3" s="190"/>
      <c r="F3" s="190"/>
      <c r="G3" s="190"/>
      <c r="H3" s="172"/>
      <c r="I3" s="217" t="s">
        <v>1</v>
      </c>
      <c r="J3" s="597"/>
      <c r="K3" s="421"/>
      <c r="L3" s="323"/>
      <c r="M3" s="170"/>
    </row>
    <row r="4" spans="1:13" s="4" customFormat="1" ht="33.75" customHeight="1">
      <c r="A4" s="643" t="s">
        <v>182</v>
      </c>
      <c r="B4" s="645">
        <f>IF('様式B'!D3="","",'様式B'!D3)</f>
      </c>
      <c r="C4" s="567"/>
      <c r="D4" s="567"/>
      <c r="E4" s="567"/>
      <c r="F4" s="190"/>
      <c r="G4" s="190"/>
      <c r="H4" s="172"/>
      <c r="I4" s="234" t="s">
        <v>2</v>
      </c>
      <c r="J4" s="598"/>
      <c r="K4" s="599"/>
      <c r="L4" s="600"/>
      <c r="M4" s="171"/>
    </row>
    <row r="5" spans="1:13" s="4" customFormat="1" ht="33.75" customHeight="1">
      <c r="A5" s="644"/>
      <c r="B5" s="450"/>
      <c r="C5" s="450"/>
      <c r="D5" s="450"/>
      <c r="E5" s="450"/>
      <c r="F5" s="190"/>
      <c r="G5" s="190"/>
      <c r="H5" s="172"/>
      <c r="I5" s="234" t="s">
        <v>3</v>
      </c>
      <c r="J5" s="598"/>
      <c r="K5" s="601"/>
      <c r="L5" s="602"/>
      <c r="M5" s="171"/>
    </row>
    <row r="6" spans="6:13" s="4" customFormat="1" ht="33.75" customHeight="1">
      <c r="F6" s="172"/>
      <c r="G6" s="172"/>
      <c r="H6" s="172"/>
      <c r="I6" s="234" t="s">
        <v>4</v>
      </c>
      <c r="J6" s="598" t="s">
        <v>143</v>
      </c>
      <c r="K6" s="599"/>
      <c r="L6" s="600"/>
      <c r="M6" s="171"/>
    </row>
    <row r="7" spans="1:12" s="4" customFormat="1" ht="33.75" customHeight="1">
      <c r="A7" s="178" t="s">
        <v>18</v>
      </c>
      <c r="B7" s="178" t="s">
        <v>19</v>
      </c>
      <c r="D7" s="178" t="s">
        <v>18</v>
      </c>
      <c r="E7" s="671" t="s">
        <v>19</v>
      </c>
      <c r="F7" s="299"/>
      <c r="H7" s="174"/>
      <c r="I7" s="179" t="s">
        <v>135</v>
      </c>
      <c r="K7" s="171"/>
      <c r="L7" s="171"/>
    </row>
    <row r="8" spans="1:12" s="4" customFormat="1" ht="31.5" customHeight="1">
      <c r="A8" s="180">
        <f>IF('様式C_研究責任医師'!C10="","",'様式C_研究責任医師'!C10)</f>
      </c>
      <c r="B8" s="180">
        <f>IF('様式C_研究責任医師'!D10="","",'様式C_研究責任医師'!D10)</f>
      </c>
      <c r="D8" s="181">
        <f>IF('様式C_研究責任医師'!F10="","",'様式C_研究責任医師'!F10)</f>
      </c>
      <c r="E8" s="670">
        <f>IF('様式C_研究責任医師'!H10="","",'様式C_研究責任医師'!H10)</f>
      </c>
      <c r="F8" s="299"/>
      <c r="H8" s="174"/>
      <c r="I8" s="660">
        <f>IF('様式B'!C6="","",'様式B'!C6)</f>
      </c>
      <c r="J8" s="661"/>
      <c r="K8" s="661"/>
      <c r="L8" s="583"/>
    </row>
    <row r="9" spans="1:12" s="4" customFormat="1" ht="31.5" customHeight="1">
      <c r="A9" s="180">
        <f>IF('様式C_研究責任医師'!C11="","",'様式C_研究責任医師'!C11)</f>
      </c>
      <c r="B9" s="180">
        <f>IF('様式C_研究責任医師'!D11="","",'様式C_研究責任医師'!D11)</f>
      </c>
      <c r="D9" s="181">
        <f>IF('様式C_研究責任医師'!F11="","",'様式C_研究責任医師'!F11)</f>
      </c>
      <c r="E9" s="670">
        <f>IF('様式C_研究責任医師'!H11="","",'様式C_研究責任医師'!H11)</f>
      </c>
      <c r="F9" s="299"/>
      <c r="H9" s="174"/>
      <c r="I9" s="662"/>
      <c r="J9" s="663"/>
      <c r="K9" s="663"/>
      <c r="L9" s="589"/>
    </row>
    <row r="10" spans="1:12" s="4" customFormat="1" ht="31.5" customHeight="1">
      <c r="A10" s="180">
        <f>IF('様式C_研究責任医師'!C12="","",'様式C_研究責任医師'!C12)</f>
      </c>
      <c r="B10" s="180">
        <f>IF('様式C_研究責任医師'!D12="","",'様式C_研究責任医師'!D12)</f>
      </c>
      <c r="D10" s="181">
        <f>IF('様式C_研究責任医師'!F12="","",'様式C_研究責任医師'!F12)</f>
      </c>
      <c r="E10" s="670">
        <f>IF('様式C_研究責任医師'!H12="","",'様式C_研究責任医師'!H12)</f>
      </c>
      <c r="F10" s="299"/>
      <c r="H10" s="174"/>
      <c r="I10" s="662"/>
      <c r="J10" s="663"/>
      <c r="K10" s="663"/>
      <c r="L10" s="589"/>
    </row>
    <row r="11" spans="1:12" s="4" customFormat="1" ht="31.5" customHeight="1">
      <c r="A11" s="180">
        <f>IF('様式C_研究責任医師'!C13="","",'様式C_研究責任医師'!C13)</f>
      </c>
      <c r="B11" s="180">
        <f>IF('様式C_研究責任医師'!D13="","",'様式C_研究責任医師'!D13)</f>
      </c>
      <c r="D11" s="181">
        <f>IF('様式C_研究責任医師'!F13="","",'様式C_研究責任医師'!F13)</f>
      </c>
      <c r="E11" s="670">
        <f>IF('様式C_研究責任医師'!H13="","",'様式C_研究責任医師'!H13)</f>
      </c>
      <c r="F11" s="299"/>
      <c r="H11" s="174"/>
      <c r="I11" s="664"/>
      <c r="J11" s="665"/>
      <c r="K11" s="665"/>
      <c r="L11" s="451"/>
    </row>
    <row r="12" spans="1:12" s="4" customFormat="1" ht="31.5" customHeight="1">
      <c r="A12" s="180">
        <f>IF('様式C_研究責任医師'!C14="","",'様式C_研究責任医師'!C14)</f>
      </c>
      <c r="B12" s="180">
        <f>IF('様式C_研究責任医師'!D14="","",'様式C_研究責任医師'!D14)</f>
      </c>
      <c r="D12" s="181">
        <f>IF('様式C_研究責任医師'!F14="","",'様式C_研究責任医師'!F14)</f>
      </c>
      <c r="E12" s="670">
        <f>IF('様式C_研究責任医師'!H14="","",'様式C_研究責任医師'!H14)</f>
      </c>
      <c r="F12" s="299"/>
      <c r="H12" s="174"/>
      <c r="I12" s="182" t="s">
        <v>104</v>
      </c>
      <c r="J12" s="183"/>
      <c r="K12" s="183"/>
      <c r="L12" s="171"/>
    </row>
    <row r="13" spans="1:12" s="4" customFormat="1" ht="31.5" customHeight="1">
      <c r="A13" s="180">
        <f>IF('様式C_研究責任医師'!C15="","",'様式C_研究責任医師'!C15)</f>
      </c>
      <c r="B13" s="180">
        <f>IF('様式C_研究責任医師'!D15="","",'様式C_研究責任医師'!D15)</f>
      </c>
      <c r="D13" s="181">
        <f>IF('様式C_研究責任医師'!F15="","",'様式C_研究責任医師'!F15)</f>
      </c>
      <c r="E13" s="670">
        <f>IF('様式C_研究責任医師'!H15="","",'様式C_研究責任医師'!H15)</f>
      </c>
      <c r="F13" s="299"/>
      <c r="H13" s="174"/>
      <c r="I13" s="533"/>
      <c r="J13" s="292"/>
      <c r="K13" s="292"/>
      <c r="L13" s="666"/>
    </row>
    <row r="14" spans="1:12" s="4" customFormat="1" ht="31.5" customHeight="1">
      <c r="A14" s="180">
        <f>IF('様式C_研究責任医師'!C16="","",'様式C_研究責任医師'!C16)</f>
      </c>
      <c r="B14" s="180">
        <f>IF('様式C_研究責任医師'!D16="","",'様式C_研究責任医師'!D16)</f>
      </c>
      <c r="D14" s="181">
        <f>IF('様式C_研究責任医師'!F16="","",'様式C_研究責任医師'!F16)</f>
      </c>
      <c r="E14" s="670">
        <f>IF('様式C_研究責任医師'!H16="","",'様式C_研究責任医師'!H16)</f>
      </c>
      <c r="F14" s="299"/>
      <c r="H14" s="174"/>
      <c r="I14" s="594"/>
      <c r="J14" s="595"/>
      <c r="K14" s="595"/>
      <c r="L14" s="667"/>
    </row>
    <row r="15" spans="1:12" s="4" customFormat="1" ht="31.5" customHeight="1">
      <c r="A15" s="180">
        <f>IF('様式C_研究責任医師'!C17="","",'様式C_研究責任医師'!C17)</f>
      </c>
      <c r="B15" s="180">
        <f>IF('様式C_研究責任医師'!D17="","",'様式C_研究責任医師'!D17)</f>
      </c>
      <c r="D15" s="181">
        <f>IF('様式C_研究責任医師'!F17="","",'様式C_研究責任医師'!F17)</f>
      </c>
      <c r="E15" s="670">
        <f>IF('様式C_研究責任医師'!H17="","",'様式C_研究責任医師'!H17)</f>
      </c>
      <c r="F15" s="299"/>
      <c r="H15" s="174"/>
      <c r="I15" s="594"/>
      <c r="J15" s="595"/>
      <c r="K15" s="595"/>
      <c r="L15" s="667"/>
    </row>
    <row r="16" spans="1:12" s="4" customFormat="1" ht="13.5" customHeight="1">
      <c r="A16" s="175"/>
      <c r="B16" s="176"/>
      <c r="C16" s="177"/>
      <c r="D16" s="173"/>
      <c r="E16" s="174"/>
      <c r="F16" s="174"/>
      <c r="G16" s="174"/>
      <c r="H16" s="174"/>
      <c r="I16" s="294"/>
      <c r="J16" s="295"/>
      <c r="K16" s="295"/>
      <c r="L16" s="668"/>
    </row>
    <row r="17" spans="1:14" ht="36" customHeight="1">
      <c r="A17" s="184" t="s">
        <v>226</v>
      </c>
      <c r="B17" s="185"/>
      <c r="C17" s="185"/>
      <c r="D17" s="185"/>
      <c r="E17" s="170"/>
      <c r="F17" s="170"/>
      <c r="G17" s="170"/>
      <c r="H17" s="170"/>
      <c r="I17" s="170"/>
      <c r="J17" s="170"/>
      <c r="K17" s="170"/>
      <c r="L17" s="169" t="s">
        <v>224</v>
      </c>
      <c r="N17" s="170"/>
    </row>
    <row r="18" spans="1:13" ht="46.5" customHeight="1">
      <c r="A18" s="646" t="s">
        <v>183</v>
      </c>
      <c r="B18" s="647"/>
      <c r="C18" s="648" t="s">
        <v>152</v>
      </c>
      <c r="D18" s="649"/>
      <c r="E18" s="649"/>
      <c r="F18" s="669" t="s">
        <v>136</v>
      </c>
      <c r="G18" s="420"/>
      <c r="H18" s="420"/>
      <c r="I18" s="420"/>
      <c r="J18" s="420"/>
      <c r="K18" s="210" t="s">
        <v>184</v>
      </c>
      <c r="L18" s="210" t="s">
        <v>185</v>
      </c>
      <c r="M18" s="170"/>
    </row>
    <row r="19" spans="1:13" ht="45.75" customHeight="1">
      <c r="A19" s="634">
        <f>IF(ISNA(VLOOKUP(1,'様式B'!$A$15:$F$41,6,FALSE)),"",VLOOKUP(1,'様式B'!$A$15:$F$41,6,FALSE))</f>
      </c>
      <c r="B19" s="635"/>
      <c r="C19" s="654">
        <f>IF(F19="","","研究資金等を提供(Q2)")</f>
      </c>
      <c r="D19" s="191">
        <f>IF(C19="","","研究費の受入形態")</f>
      </c>
      <c r="E19" s="236">
        <f>IF(A19="","",IF(ISNA(VLOOKUP(A19&amp;"1",管計2,2,FALSE)),"",VLOOKUP(A19&amp;"1",管計2,2,FALSE)))</f>
      </c>
      <c r="F19" s="650">
        <f>IF(ISNA(VLOOKUP(A19,管理計画Q2,4,FALSE)),"",VLOOKUP(A19,管理計画Q2,4,FALSE))</f>
      </c>
      <c r="G19" s="651"/>
      <c r="H19" s="651"/>
      <c r="I19" s="651"/>
      <c r="J19" s="651"/>
      <c r="K19" s="633"/>
      <c r="L19" s="633"/>
      <c r="M19" s="170"/>
    </row>
    <row r="20" spans="1:13" ht="45.75" customHeight="1">
      <c r="A20" s="636"/>
      <c r="B20" s="637"/>
      <c r="C20" s="655"/>
      <c r="D20" s="191">
        <f>IF(C19="","","受入方法")</f>
      </c>
      <c r="E20" s="236">
        <f>IF(A19="","",IF(ISNA(VLOOKUP(A19&amp;"2",管計2,2,FALSE)),"",VLOOKUP(A19&amp;"2",管計2,2,FALSE)))</f>
      </c>
      <c r="F20" s="652"/>
      <c r="G20" s="531"/>
      <c r="H20" s="531"/>
      <c r="I20" s="531"/>
      <c r="J20" s="531"/>
      <c r="K20" s="642"/>
      <c r="L20" s="642"/>
      <c r="M20" s="170"/>
    </row>
    <row r="21" spans="1:13" ht="45.75" customHeight="1">
      <c r="A21" s="636"/>
      <c r="B21" s="637"/>
      <c r="C21" s="655"/>
      <c r="D21" s="191">
        <f>IF(C19="","","受入金額")</f>
      </c>
      <c r="E21" s="237">
        <f>IF(A19="","",IF(ISNA(VLOOKUP(A19&amp;"3",管計2,2,FALSE)),"",VLOOKUP(A19&amp;"3",管計2,2,FALSE)))</f>
      </c>
      <c r="F21" s="652"/>
      <c r="G21" s="531"/>
      <c r="H21" s="531"/>
      <c r="I21" s="531"/>
      <c r="J21" s="531"/>
      <c r="K21" s="642"/>
      <c r="L21" s="642"/>
      <c r="M21" s="170"/>
    </row>
    <row r="22" spans="1:13" ht="45.75" customHeight="1">
      <c r="A22" s="636"/>
      <c r="B22" s="637"/>
      <c r="C22" s="656"/>
      <c r="D22" s="191">
        <f>IF(C19="","","契約締結状況")</f>
      </c>
      <c r="E22" s="236">
        <f>IF(A19="","",IF(ISNA(VLOOKUP(A19&amp;"4",管計2,2,FALSE)),"",VLOOKUP(A19&amp;"4",管計2,2,FALSE)))</f>
      </c>
      <c r="F22" s="653"/>
      <c r="G22" s="532"/>
      <c r="H22" s="532"/>
      <c r="I22" s="532"/>
      <c r="J22" s="532"/>
      <c r="K22" s="333"/>
      <c r="L22" s="333"/>
      <c r="M22" s="170"/>
    </row>
    <row r="23" spans="1:13" ht="68.25" customHeight="1">
      <c r="A23" s="636"/>
      <c r="B23" s="637"/>
      <c r="C23" s="192">
        <f>IF(F23="","","物品、施設等の提供・貸与(Q3)")</f>
      </c>
      <c r="D23" s="191">
        <f>IF(C23="","","物品、施設等の内容")</f>
      </c>
      <c r="E23" s="236">
        <f>IF(A19="","",IF(ISNA(VLOOKUP(A19,管計3,2,FALSE)),"",VLOOKUP(A19,管計3,2,FALSE)))</f>
      </c>
      <c r="F23" s="659">
        <f>IF(ISNA(VLOOKUP($A19,管理計画Q3,4,FALSE)),"",VLOOKUP($A19,管理計画Q3,4,FALSE))</f>
      </c>
      <c r="G23" s="481"/>
      <c r="H23" s="481"/>
      <c r="I23" s="481"/>
      <c r="J23" s="481"/>
      <c r="K23" s="256"/>
      <c r="L23" s="256"/>
      <c r="M23" s="170"/>
    </row>
    <row r="24" spans="1:13" ht="49.5" customHeight="1">
      <c r="A24" s="636"/>
      <c r="B24" s="637"/>
      <c r="C24" s="640">
        <f>IF(F24="","","役務提供(Q4)")</f>
      </c>
      <c r="D24" s="203">
        <f>IF(C24="","","受領する役務の内容")</f>
      </c>
      <c r="E24" s="235">
        <f>IF(A19="","",IF(ISNA(VLOOKUP(A19&amp;"1",管計4,2,FALSE)),"",VLOOKUP(A19&amp;"1",管計4,2,FALSE)))</f>
      </c>
      <c r="F24" s="650">
        <f>IF(ISNA(VLOOKUP($A19,管理計画Q4,4,FALSE)),"",VLOOKUP($A19,管理計画Q4,4,FALSE))</f>
      </c>
      <c r="G24" s="651"/>
      <c r="H24" s="651"/>
      <c r="I24" s="651"/>
      <c r="J24" s="651"/>
      <c r="K24" s="633"/>
      <c r="L24" s="633"/>
      <c r="M24" s="170"/>
    </row>
    <row r="25" spans="1:13" ht="49.5" customHeight="1">
      <c r="A25" s="636"/>
      <c r="B25" s="637"/>
      <c r="C25" s="641"/>
      <c r="D25" s="203">
        <f>IF(C24="","","対象薬剤製薬企業の特定役務への関与の有無")</f>
      </c>
      <c r="E25" s="235">
        <f>IF(A19="","",IF(ISNA(VLOOKUP(A19&amp;"2",管計4,2,FALSE)),"",VLOOKUP(A19&amp;"2",管計4,2,FALSE)))</f>
      </c>
      <c r="F25" s="653"/>
      <c r="G25" s="532"/>
      <c r="H25" s="532"/>
      <c r="I25" s="532"/>
      <c r="J25" s="532"/>
      <c r="K25" s="333"/>
      <c r="L25" s="333"/>
      <c r="M25" s="170"/>
    </row>
    <row r="26" spans="1:13" ht="49.5" customHeight="1">
      <c r="A26" s="636"/>
      <c r="B26" s="637"/>
      <c r="C26" s="640">
        <f>IF(F26="","","製薬企業等の在籍者の従事(Q5)")</f>
      </c>
      <c r="D26" s="203">
        <f>IF(C26="","","受領する役務の内容")</f>
      </c>
      <c r="E26" s="235">
        <f>IF(A19="","",IF(ISNA(VLOOKUP(A19&amp;"1",管計5,2,FALSE)),"",VLOOKUP(A19&amp;"1",管計5,2,FALSE)))</f>
      </c>
      <c r="F26" s="650">
        <f>IF(ISNA(VLOOKUP($A19,管理計画Q5,4,FALSE)),"",VLOOKUP($A19,管理計画Q5,4,FALSE))</f>
      </c>
      <c r="G26" s="651"/>
      <c r="H26" s="651"/>
      <c r="I26" s="651"/>
      <c r="J26" s="651"/>
      <c r="K26" s="633"/>
      <c r="L26" s="633"/>
      <c r="M26" s="170"/>
    </row>
    <row r="27" spans="1:13" ht="49.5" customHeight="1">
      <c r="A27" s="638"/>
      <c r="B27" s="639"/>
      <c r="C27" s="641"/>
      <c r="D27" s="203">
        <f>IF(C26="","","対象薬剤製薬企業の特定役務への関与の有無")</f>
      </c>
      <c r="E27" s="235">
        <f>IF(A19="","",IF(ISNA(VLOOKUP(A19&amp;"2",管計5,2,FALSE)),"",VLOOKUP(A19&amp;"2",管計5,2,FALSE)))</f>
      </c>
      <c r="F27" s="653"/>
      <c r="G27" s="532"/>
      <c r="H27" s="532"/>
      <c r="I27" s="532"/>
      <c r="J27" s="532"/>
      <c r="K27" s="333"/>
      <c r="L27" s="333"/>
      <c r="M27" s="170"/>
    </row>
    <row r="28" spans="1:13" ht="45.75" customHeight="1">
      <c r="A28" s="634">
        <f>IF(ISNA(VLOOKUP(2,'様式B'!$A$15:$F$41,6,FALSE)),"",VLOOKUP(2,'様式B'!$A$15:$F$41,6,FALSE))</f>
      </c>
      <c r="B28" s="635"/>
      <c r="C28" s="654">
        <f>IF(F28="","","研究資金等を提供(Q2)")</f>
      </c>
      <c r="D28" s="191">
        <f>IF(C28="","","研究費の受入形態")</f>
      </c>
      <c r="E28" s="236">
        <f>IF(A28="","",IF(ISNA(VLOOKUP(A28&amp;"1",管計2,2,FALSE)),"",VLOOKUP(A28&amp;"1",管計2,2,FALSE)))</f>
      </c>
      <c r="F28" s="650">
        <f>IF(ISNA(VLOOKUP(A28,管理計画Q2,4,FALSE)),"",VLOOKUP(A28,管理計画Q2,4,FALSE))</f>
      </c>
      <c r="G28" s="651"/>
      <c r="H28" s="651"/>
      <c r="I28" s="651"/>
      <c r="J28" s="651"/>
      <c r="K28" s="633"/>
      <c r="L28" s="633"/>
      <c r="M28" s="170"/>
    </row>
    <row r="29" spans="1:13" ht="45.75" customHeight="1">
      <c r="A29" s="636"/>
      <c r="B29" s="637"/>
      <c r="C29" s="655"/>
      <c r="D29" s="191">
        <f>IF(C28="","","受入方法")</f>
      </c>
      <c r="E29" s="236">
        <f>IF(A28="","",IF(ISNA(VLOOKUP(A28&amp;"2",管計2,2,FALSE)),"",VLOOKUP(A28&amp;"2",管計2,2,FALSE)))</f>
      </c>
      <c r="F29" s="652"/>
      <c r="G29" s="531"/>
      <c r="H29" s="531"/>
      <c r="I29" s="531"/>
      <c r="J29" s="531"/>
      <c r="K29" s="642"/>
      <c r="L29" s="642"/>
      <c r="M29" s="170"/>
    </row>
    <row r="30" spans="1:13" ht="45.75" customHeight="1">
      <c r="A30" s="636"/>
      <c r="B30" s="637"/>
      <c r="C30" s="655"/>
      <c r="D30" s="191">
        <f>IF(C28="","","受入金額")</f>
      </c>
      <c r="E30" s="237">
        <f>IF(A28="","",IF(ISNA(VLOOKUP(A28&amp;"3",管計2,2,FALSE)),"",VLOOKUP(A28&amp;"3",管計2,2,FALSE)))</f>
      </c>
      <c r="F30" s="652"/>
      <c r="G30" s="531"/>
      <c r="H30" s="531"/>
      <c r="I30" s="531"/>
      <c r="J30" s="531"/>
      <c r="K30" s="642"/>
      <c r="L30" s="642"/>
      <c r="M30" s="170"/>
    </row>
    <row r="31" spans="1:13" ht="45.75" customHeight="1">
      <c r="A31" s="636"/>
      <c r="B31" s="637"/>
      <c r="C31" s="656"/>
      <c r="D31" s="191">
        <f>IF(C28="","","契約締結状況")</f>
      </c>
      <c r="E31" s="236">
        <f>IF(A28="","",IF(ISNA(VLOOKUP(A28&amp;"4",管計2,2,FALSE)),"",VLOOKUP(A28&amp;"4",管計2,2,FALSE)))</f>
      </c>
      <c r="F31" s="653"/>
      <c r="G31" s="532"/>
      <c r="H31" s="532"/>
      <c r="I31" s="532"/>
      <c r="J31" s="532"/>
      <c r="K31" s="333"/>
      <c r="L31" s="333"/>
      <c r="M31" s="170"/>
    </row>
    <row r="32" spans="1:13" ht="68.25" customHeight="1">
      <c r="A32" s="636"/>
      <c r="B32" s="637"/>
      <c r="C32" s="192">
        <f>IF(F32="","","物品、施設等の提供・貸与(Q3)")</f>
      </c>
      <c r="D32" s="191">
        <f>IF(C32="","","物品、施設等の内容")</f>
      </c>
      <c r="E32" s="236">
        <f>IF(A28="","",IF(ISNA(VLOOKUP(A28,管計3,2,FALSE)),"",VLOOKUP(A28,管計3,2,FALSE)))</f>
      </c>
      <c r="F32" s="659">
        <f>IF(ISNA(VLOOKUP($A28,管理計画Q3,4,FALSE)),"",VLOOKUP($A28,管理計画Q3,4,FALSE))</f>
      </c>
      <c r="G32" s="481"/>
      <c r="H32" s="481"/>
      <c r="I32" s="481"/>
      <c r="J32" s="481"/>
      <c r="K32" s="256"/>
      <c r="L32" s="256"/>
      <c r="M32" s="170"/>
    </row>
    <row r="33" spans="1:13" ht="49.5" customHeight="1">
      <c r="A33" s="636"/>
      <c r="B33" s="637"/>
      <c r="C33" s="640">
        <f>IF(F33="","","役務提供(Q4)")</f>
      </c>
      <c r="D33" s="203">
        <f>IF(C33="","","受領する役務の内容")</f>
      </c>
      <c r="E33" s="235">
        <f>IF(A28="","",IF(ISNA(VLOOKUP(A28&amp;"1",管計4,2,FALSE)),"",VLOOKUP(A28&amp;"1",管計4,2,FALSE)))</f>
      </c>
      <c r="F33" s="650">
        <f>IF(ISNA(VLOOKUP($A28,管理計画Q4,4,FALSE)),"",VLOOKUP($A28,管理計画Q4,4,FALSE))</f>
      </c>
      <c r="G33" s="651"/>
      <c r="H33" s="651"/>
      <c r="I33" s="651"/>
      <c r="J33" s="651"/>
      <c r="K33" s="633"/>
      <c r="L33" s="633"/>
      <c r="M33" s="170"/>
    </row>
    <row r="34" spans="1:13" ht="49.5" customHeight="1">
      <c r="A34" s="636"/>
      <c r="B34" s="637"/>
      <c r="C34" s="641"/>
      <c r="D34" s="203">
        <f>IF(C33="","","対象薬剤製薬企業の特定役務への関与の有無")</f>
      </c>
      <c r="E34" s="235">
        <f>IF(A28="","",IF(ISNA(VLOOKUP(A28&amp;"2",管計4,2,FALSE)),"",VLOOKUP(A28&amp;"2",管計4,2,FALSE)))</f>
      </c>
      <c r="F34" s="653"/>
      <c r="G34" s="532"/>
      <c r="H34" s="532"/>
      <c r="I34" s="532"/>
      <c r="J34" s="532"/>
      <c r="K34" s="333"/>
      <c r="L34" s="333"/>
      <c r="M34" s="170"/>
    </row>
    <row r="35" spans="1:13" ht="49.5" customHeight="1">
      <c r="A35" s="636"/>
      <c r="B35" s="637"/>
      <c r="C35" s="640">
        <f>IF(F35="","","製薬企業等の在籍者の従事(Q5)")</f>
      </c>
      <c r="D35" s="203">
        <f>IF(C35="","","受領する役務の内容")</f>
      </c>
      <c r="E35" s="235">
        <f>IF(A28="","",IF(ISNA(VLOOKUP(A28&amp;"1",管計5,2,FALSE)),"",VLOOKUP(A28&amp;"1",管計5,2,FALSE)))</f>
      </c>
      <c r="F35" s="650">
        <f>IF(ISNA(VLOOKUP($A28,管理計画Q5,4,FALSE)),"",VLOOKUP($A28,管理計画Q5,4,FALSE))</f>
      </c>
      <c r="G35" s="651"/>
      <c r="H35" s="651"/>
      <c r="I35" s="651"/>
      <c r="J35" s="651"/>
      <c r="K35" s="633"/>
      <c r="L35" s="633"/>
      <c r="M35" s="170"/>
    </row>
    <row r="36" spans="1:13" ht="49.5" customHeight="1">
      <c r="A36" s="638"/>
      <c r="B36" s="639"/>
      <c r="C36" s="641"/>
      <c r="D36" s="203">
        <f>IF(C35="","","対象薬剤製薬企業の特定役務への関与の有無")</f>
      </c>
      <c r="E36" s="235">
        <f>IF(A28="","",IF(ISNA(VLOOKUP(A28&amp;"2",管計5,2,FALSE)),"",VLOOKUP(A28&amp;"2",管計5,2,FALSE)))</f>
      </c>
      <c r="F36" s="653"/>
      <c r="G36" s="532"/>
      <c r="H36" s="532"/>
      <c r="I36" s="532"/>
      <c r="J36" s="532"/>
      <c r="K36" s="333"/>
      <c r="L36" s="333"/>
      <c r="M36" s="170"/>
    </row>
    <row r="37" spans="1:13" ht="45.75" customHeight="1">
      <c r="A37" s="634">
        <f>IF(ISNA(VLOOKUP(3,'様式B'!$A$15:$F$41,6,FALSE)),"",VLOOKUP(3,'様式B'!$A$15:$F$41,6,FALSE))</f>
      </c>
      <c r="B37" s="635"/>
      <c r="C37" s="654">
        <f>IF(F37="","","研究資金等を提供(Q2)")</f>
      </c>
      <c r="D37" s="191">
        <f>IF(C37="","","研究費の受入形態")</f>
      </c>
      <c r="E37" s="236">
        <f>IF(A37="","",IF(ISNA(VLOOKUP(A37&amp;"1",管計2,2,FALSE)),"",VLOOKUP(A37&amp;"1",管計2,2,FALSE)))</f>
      </c>
      <c r="F37" s="650">
        <f>IF(ISNA(VLOOKUP(A37,管理計画Q2,4,FALSE)),"",VLOOKUP(A37,管理計画Q2,4,FALSE))</f>
      </c>
      <c r="G37" s="651"/>
      <c r="H37" s="651"/>
      <c r="I37" s="651"/>
      <c r="J37" s="651"/>
      <c r="K37" s="633"/>
      <c r="L37" s="633"/>
      <c r="M37" s="170"/>
    </row>
    <row r="38" spans="1:13" ht="45.75" customHeight="1">
      <c r="A38" s="636"/>
      <c r="B38" s="637"/>
      <c r="C38" s="655"/>
      <c r="D38" s="191">
        <f>IF(C37="","","受入方法")</f>
      </c>
      <c r="E38" s="236">
        <f>IF(A37="","",IF(ISNA(VLOOKUP(A37&amp;"2",管計2,2,FALSE)),"",VLOOKUP(A37&amp;"2",管計2,2,FALSE)))</f>
      </c>
      <c r="F38" s="652"/>
      <c r="G38" s="531"/>
      <c r="H38" s="531"/>
      <c r="I38" s="531"/>
      <c r="J38" s="531"/>
      <c r="K38" s="642"/>
      <c r="L38" s="642"/>
      <c r="M38" s="170"/>
    </row>
    <row r="39" spans="1:13" ht="45.75" customHeight="1">
      <c r="A39" s="636"/>
      <c r="B39" s="637"/>
      <c r="C39" s="655"/>
      <c r="D39" s="191">
        <f>IF(C37="","","受入金額")</f>
      </c>
      <c r="E39" s="237">
        <f>IF(A37="","",IF(ISNA(VLOOKUP(A37&amp;"3",管計2,2,FALSE)),"",VLOOKUP(A37&amp;"3",管計2,2,FALSE)))</f>
      </c>
      <c r="F39" s="652"/>
      <c r="G39" s="531"/>
      <c r="H39" s="531"/>
      <c r="I39" s="531"/>
      <c r="J39" s="531"/>
      <c r="K39" s="642"/>
      <c r="L39" s="642"/>
      <c r="M39" s="170"/>
    </row>
    <row r="40" spans="1:13" ht="45.75" customHeight="1">
      <c r="A40" s="636"/>
      <c r="B40" s="637"/>
      <c r="C40" s="656"/>
      <c r="D40" s="191">
        <f>IF(C37="","","契約締結状況")</f>
      </c>
      <c r="E40" s="236">
        <f>IF(A37="","",IF(ISNA(VLOOKUP(A37&amp;"4",管計2,2,FALSE)),"",VLOOKUP(A37&amp;"4",管計2,2,FALSE)))</f>
      </c>
      <c r="F40" s="653"/>
      <c r="G40" s="532"/>
      <c r="H40" s="532"/>
      <c r="I40" s="532"/>
      <c r="J40" s="532"/>
      <c r="K40" s="333"/>
      <c r="L40" s="333"/>
      <c r="M40" s="170"/>
    </row>
    <row r="41" spans="1:13" ht="68.25" customHeight="1">
      <c r="A41" s="636"/>
      <c r="B41" s="637"/>
      <c r="C41" s="192">
        <f>IF(F41="","","物品、施設等の提供・貸与(Q3)")</f>
      </c>
      <c r="D41" s="191">
        <f>IF(C41="","","物品、施設等の内容")</f>
      </c>
      <c r="E41" s="236">
        <f>IF(A37="","",IF(ISNA(VLOOKUP(A37,管計3,2,FALSE)),"",VLOOKUP(A37,管計3,2,FALSE)))</f>
      </c>
      <c r="F41" s="659">
        <f>IF(ISNA(VLOOKUP($A37,管理計画Q3,4,FALSE)),"",VLOOKUP($A37,管理計画Q3,4,FALSE))</f>
      </c>
      <c r="G41" s="481"/>
      <c r="H41" s="481"/>
      <c r="I41" s="481"/>
      <c r="J41" s="481"/>
      <c r="K41" s="256"/>
      <c r="L41" s="256"/>
      <c r="M41" s="170"/>
    </row>
    <row r="42" spans="1:13" ht="49.5" customHeight="1">
      <c r="A42" s="636"/>
      <c r="B42" s="637"/>
      <c r="C42" s="640">
        <f>IF(F42="","","役務提供(Q4)")</f>
      </c>
      <c r="D42" s="203">
        <f>IF(C42="","","受領する役務の内容")</f>
      </c>
      <c r="E42" s="235">
        <f>IF(A37="","",IF(ISNA(VLOOKUP(A37&amp;"1",管計4,2,FALSE)),"",VLOOKUP(A37&amp;"1",管計4,2,FALSE)))</f>
      </c>
      <c r="F42" s="650">
        <f>IF(ISNA(VLOOKUP($A37,管理計画Q4,4,FALSE)),"",VLOOKUP($A37,管理計画Q4,4,FALSE))</f>
      </c>
      <c r="G42" s="651"/>
      <c r="H42" s="651"/>
      <c r="I42" s="651"/>
      <c r="J42" s="651"/>
      <c r="K42" s="633"/>
      <c r="L42" s="633"/>
      <c r="M42" s="170"/>
    </row>
    <row r="43" spans="1:13" ht="49.5" customHeight="1">
      <c r="A43" s="636"/>
      <c r="B43" s="637"/>
      <c r="C43" s="641"/>
      <c r="D43" s="203">
        <f>IF(C42="","","対象薬剤製薬企業の特定役務への関与の有無")</f>
      </c>
      <c r="E43" s="235">
        <f>IF(A37="","",IF(ISNA(VLOOKUP(A37&amp;"2",管計4,2,FALSE)),"",VLOOKUP(A37&amp;"2",管計4,2,FALSE)))</f>
      </c>
      <c r="F43" s="653"/>
      <c r="G43" s="532"/>
      <c r="H43" s="532"/>
      <c r="I43" s="532"/>
      <c r="J43" s="532"/>
      <c r="K43" s="333"/>
      <c r="L43" s="333"/>
      <c r="M43" s="170"/>
    </row>
    <row r="44" spans="1:13" ht="49.5" customHeight="1">
      <c r="A44" s="636"/>
      <c r="B44" s="637"/>
      <c r="C44" s="640">
        <f>IF(F44="","","製薬企業等の在籍者の従事(Q5)")</f>
      </c>
      <c r="D44" s="203">
        <f>IF(C44="","","受領する役務の内容")</f>
      </c>
      <c r="E44" s="235">
        <f>IF(A37="","",IF(ISNA(VLOOKUP(A37&amp;"1",管計5,2,FALSE)),"",VLOOKUP(A37&amp;"1",管計5,2,FALSE)))</f>
      </c>
      <c r="F44" s="650">
        <f>IF(ISNA(VLOOKUP($A37,管理計画Q5,4,FALSE)),"",VLOOKUP($A37,管理計画Q5,4,FALSE))</f>
      </c>
      <c r="G44" s="651"/>
      <c r="H44" s="651"/>
      <c r="I44" s="651"/>
      <c r="J44" s="651"/>
      <c r="K44" s="633"/>
      <c r="L44" s="633"/>
      <c r="M44" s="170"/>
    </row>
    <row r="45" spans="1:13" ht="49.5" customHeight="1">
      <c r="A45" s="638"/>
      <c r="B45" s="639"/>
      <c r="C45" s="641"/>
      <c r="D45" s="203">
        <f>IF(C44="","","対象薬剤製薬企業の特定役務への関与の有無")</f>
      </c>
      <c r="E45" s="235">
        <f>IF(A37="","",IF(ISNA(VLOOKUP(A37&amp;"2",管計5,2,FALSE)),"",VLOOKUP(A37&amp;"2",管計5,2,FALSE)))</f>
      </c>
      <c r="F45" s="653"/>
      <c r="G45" s="532"/>
      <c r="H45" s="532"/>
      <c r="I45" s="532"/>
      <c r="J45" s="532"/>
      <c r="K45" s="333"/>
      <c r="L45" s="333"/>
      <c r="M45" s="170"/>
    </row>
    <row r="46" spans="1:13" ht="45.75" customHeight="1">
      <c r="A46" s="634">
        <f>IF(ISNA(VLOOKUP(4,'様式B'!$A$15:$F$41,6,FALSE)),"",VLOOKUP(4,'様式B'!$A$15:$F$41,6,FALSE))</f>
      </c>
      <c r="B46" s="635"/>
      <c r="C46" s="654">
        <f>IF(F46="","","研究資金等を提供(Q2)")</f>
      </c>
      <c r="D46" s="191">
        <f>IF(C46="","","研究費の受入形態")</f>
      </c>
      <c r="E46" s="236">
        <f>IF(A46="","",IF(ISNA(VLOOKUP(A46&amp;"1",管計2,2,FALSE)),"",VLOOKUP(A46&amp;"1",管計2,2,FALSE)))</f>
      </c>
      <c r="F46" s="650">
        <f>IF(ISNA(VLOOKUP(A46,管理計画Q2,4,FALSE)),"",VLOOKUP(A46,管理計画Q2,4,FALSE))</f>
      </c>
      <c r="G46" s="651"/>
      <c r="H46" s="651"/>
      <c r="I46" s="651"/>
      <c r="J46" s="651"/>
      <c r="K46" s="633"/>
      <c r="L46" s="633"/>
      <c r="M46" s="170"/>
    </row>
    <row r="47" spans="1:13" ht="45.75" customHeight="1">
      <c r="A47" s="636"/>
      <c r="B47" s="637"/>
      <c r="C47" s="655"/>
      <c r="D47" s="191">
        <f>IF(C46="","","受入方法")</f>
      </c>
      <c r="E47" s="236">
        <f>IF(A46="","",IF(ISNA(VLOOKUP(A46&amp;"2",管計2,2,FALSE)),"",VLOOKUP(A46&amp;"2",管計2,2,FALSE)))</f>
      </c>
      <c r="F47" s="652"/>
      <c r="G47" s="531"/>
      <c r="H47" s="531"/>
      <c r="I47" s="531"/>
      <c r="J47" s="531"/>
      <c r="K47" s="642"/>
      <c r="L47" s="642"/>
      <c r="M47" s="170"/>
    </row>
    <row r="48" spans="1:13" ht="45.75" customHeight="1">
      <c r="A48" s="636"/>
      <c r="B48" s="637"/>
      <c r="C48" s="655"/>
      <c r="D48" s="191">
        <f>IF(C46="","","受入金額")</f>
      </c>
      <c r="E48" s="237">
        <f>IF(A46="","",IF(ISNA(VLOOKUP(A46&amp;"3",管計2,2,FALSE)),"",VLOOKUP(A46&amp;"3",管計2,2,FALSE)))</f>
      </c>
      <c r="F48" s="652"/>
      <c r="G48" s="531"/>
      <c r="H48" s="531"/>
      <c r="I48" s="531"/>
      <c r="J48" s="531"/>
      <c r="K48" s="642"/>
      <c r="L48" s="642"/>
      <c r="M48" s="170"/>
    </row>
    <row r="49" spans="1:13" ht="45.75" customHeight="1">
      <c r="A49" s="636"/>
      <c r="B49" s="637"/>
      <c r="C49" s="656"/>
      <c r="D49" s="191">
        <f>IF(C46="","","契約締結状況")</f>
      </c>
      <c r="E49" s="236">
        <f>IF(A46="","",IF(ISNA(VLOOKUP(A46&amp;"4",管計2,2,FALSE)),"",VLOOKUP(A46&amp;"4",管計2,2,FALSE)))</f>
      </c>
      <c r="F49" s="653"/>
      <c r="G49" s="532"/>
      <c r="H49" s="532"/>
      <c r="I49" s="532"/>
      <c r="J49" s="532"/>
      <c r="K49" s="333"/>
      <c r="L49" s="333"/>
      <c r="M49" s="170"/>
    </row>
    <row r="50" spans="1:13" ht="68.25" customHeight="1">
      <c r="A50" s="636"/>
      <c r="B50" s="637"/>
      <c r="C50" s="192">
        <f>IF(F50="","","物品、施設等の提供・貸与(Q3)")</f>
      </c>
      <c r="D50" s="191">
        <f>IF(C50="","","物品、施設等の内容")</f>
      </c>
      <c r="E50" s="236">
        <f>IF(A46="","",IF(ISNA(VLOOKUP(A46,管計3,2,FALSE)),"",VLOOKUP(A46,管計3,2,FALSE)))</f>
      </c>
      <c r="F50" s="659">
        <f>IF(ISNA(VLOOKUP($A46,管理計画Q3,4,FALSE)),"",VLOOKUP($A46,管理計画Q3,4,FALSE))</f>
      </c>
      <c r="G50" s="481"/>
      <c r="H50" s="481"/>
      <c r="I50" s="481"/>
      <c r="J50" s="481"/>
      <c r="K50" s="256"/>
      <c r="L50" s="256"/>
      <c r="M50" s="170"/>
    </row>
    <row r="51" spans="1:13" ht="49.5" customHeight="1">
      <c r="A51" s="636"/>
      <c r="B51" s="637"/>
      <c r="C51" s="640">
        <f>IF(F51="","","役務提供(Q4)")</f>
      </c>
      <c r="D51" s="203">
        <f>IF(C51="","","受領する役務の内容")</f>
      </c>
      <c r="E51" s="235">
        <f>IF(A46="","",IF(ISNA(VLOOKUP(A46&amp;"1",管計4,2,FALSE)),"",VLOOKUP(A46&amp;"1",管計4,2,FALSE)))</f>
      </c>
      <c r="F51" s="650">
        <f>IF(ISNA(VLOOKUP($A46,管理計画Q4,4,FALSE)),"",VLOOKUP($A46,管理計画Q4,4,FALSE))</f>
      </c>
      <c r="G51" s="651"/>
      <c r="H51" s="651"/>
      <c r="I51" s="651"/>
      <c r="J51" s="651"/>
      <c r="K51" s="633"/>
      <c r="L51" s="633"/>
      <c r="M51" s="170"/>
    </row>
    <row r="52" spans="1:13" ht="49.5" customHeight="1">
      <c r="A52" s="636"/>
      <c r="B52" s="637"/>
      <c r="C52" s="641"/>
      <c r="D52" s="203">
        <f>IF(C51="","","対象薬剤製薬企業の特定役務への関与の有無")</f>
      </c>
      <c r="E52" s="235">
        <f>IF(A46="","",IF(ISNA(VLOOKUP(A46&amp;"2",管計4,2,FALSE)),"",VLOOKUP(A46&amp;"2",管計4,2,FALSE)))</f>
      </c>
      <c r="F52" s="653"/>
      <c r="G52" s="532"/>
      <c r="H52" s="532"/>
      <c r="I52" s="532"/>
      <c r="J52" s="532"/>
      <c r="K52" s="333"/>
      <c r="L52" s="333"/>
      <c r="M52" s="170"/>
    </row>
    <row r="53" spans="1:13" ht="49.5" customHeight="1">
      <c r="A53" s="636"/>
      <c r="B53" s="637"/>
      <c r="C53" s="640">
        <f>IF(F53="","","製薬企業等の在籍者の従事(Q5)")</f>
      </c>
      <c r="D53" s="203">
        <f>IF(C53="","","受領する役務の内容")</f>
      </c>
      <c r="E53" s="235">
        <f>IF(A46="","",IF(ISNA(VLOOKUP(A46&amp;"1",管計5,2,FALSE)),"",VLOOKUP(A46&amp;"1",管計5,2,FALSE)))</f>
      </c>
      <c r="F53" s="650">
        <f>IF(ISNA(VLOOKUP($A46,管理計画Q5,4,FALSE)),"",VLOOKUP($A46,管理計画Q5,4,FALSE))</f>
      </c>
      <c r="G53" s="651"/>
      <c r="H53" s="651"/>
      <c r="I53" s="651"/>
      <c r="J53" s="651"/>
      <c r="K53" s="633"/>
      <c r="L53" s="633"/>
      <c r="M53" s="170"/>
    </row>
    <row r="54" spans="1:13" ht="49.5" customHeight="1">
      <c r="A54" s="638"/>
      <c r="B54" s="639"/>
      <c r="C54" s="641"/>
      <c r="D54" s="203">
        <f>IF(C53="","","対象薬剤製薬企業の特定役務への関与の有無")</f>
      </c>
      <c r="E54" s="235">
        <f>IF(A46="","",IF(ISNA(VLOOKUP(A46&amp;"2",管計5,2,FALSE)),"",VLOOKUP(A46&amp;"2",管計5,2,FALSE)))</f>
      </c>
      <c r="F54" s="653"/>
      <c r="G54" s="532"/>
      <c r="H54" s="532"/>
      <c r="I54" s="532"/>
      <c r="J54" s="532"/>
      <c r="K54" s="333"/>
      <c r="L54" s="333"/>
      <c r="M54" s="170"/>
    </row>
    <row r="55" spans="1:13" ht="45.75" customHeight="1">
      <c r="A55" s="634">
        <f>IF(ISNA(VLOOKUP(5,'様式B'!$A$15:$F$41,6,FALSE)),"",VLOOKUP(5,'様式B'!$A$15:$F$41,6,FALSE))</f>
      </c>
      <c r="B55" s="635"/>
      <c r="C55" s="654">
        <f>IF(F55="","","研究資金等を提供(Q2)")</f>
      </c>
      <c r="D55" s="191">
        <f>IF(C55="","","研究費の受入形態")</f>
      </c>
      <c r="E55" s="236">
        <f>IF(A55="","",IF(ISNA(VLOOKUP(A55&amp;"1",管計2,2,FALSE)),"",VLOOKUP(A55&amp;"1",管計2,2,FALSE)))</f>
      </c>
      <c r="F55" s="650">
        <f>IF(ISNA(VLOOKUP(A55,管理計画Q2,4,FALSE)),"",VLOOKUP(A55,管理計画Q2,4,FALSE))</f>
      </c>
      <c r="G55" s="651"/>
      <c r="H55" s="651"/>
      <c r="I55" s="651"/>
      <c r="J55" s="651"/>
      <c r="K55" s="633"/>
      <c r="L55" s="633"/>
      <c r="M55" s="170"/>
    </row>
    <row r="56" spans="1:13" ht="45.75" customHeight="1">
      <c r="A56" s="636"/>
      <c r="B56" s="637"/>
      <c r="C56" s="655"/>
      <c r="D56" s="191">
        <f>IF(C55="","","受入方法")</f>
      </c>
      <c r="E56" s="236">
        <f>IF(A55="","",IF(ISNA(VLOOKUP(A55&amp;"2",管計2,2,FALSE)),"",VLOOKUP(A55&amp;"2",管計2,2,FALSE)))</f>
      </c>
      <c r="F56" s="652"/>
      <c r="G56" s="531"/>
      <c r="H56" s="531"/>
      <c r="I56" s="531"/>
      <c r="J56" s="531"/>
      <c r="K56" s="642"/>
      <c r="L56" s="642"/>
      <c r="M56" s="170"/>
    </row>
    <row r="57" spans="1:13" ht="45.75" customHeight="1">
      <c r="A57" s="636"/>
      <c r="B57" s="637"/>
      <c r="C57" s="655"/>
      <c r="D57" s="191">
        <f>IF(C55="","","受入金額")</f>
      </c>
      <c r="E57" s="237">
        <f>IF(A55="","",IF(ISNA(VLOOKUP(A55&amp;"3",管計2,2,FALSE)),"",VLOOKUP(A55&amp;"3",管計2,2,FALSE)))</f>
      </c>
      <c r="F57" s="652"/>
      <c r="G57" s="531"/>
      <c r="H57" s="531"/>
      <c r="I57" s="531"/>
      <c r="J57" s="531"/>
      <c r="K57" s="642"/>
      <c r="L57" s="642"/>
      <c r="M57" s="170"/>
    </row>
    <row r="58" spans="1:13" ht="45.75" customHeight="1">
      <c r="A58" s="636"/>
      <c r="B58" s="637"/>
      <c r="C58" s="656"/>
      <c r="D58" s="191">
        <f>IF(C55="","","契約締結状況")</f>
      </c>
      <c r="E58" s="236">
        <f>IF(A55="","",IF(ISNA(VLOOKUP(A55&amp;"4",管計2,2,FALSE)),"",VLOOKUP(A55&amp;"4",管計2,2,FALSE)))</f>
      </c>
      <c r="F58" s="653"/>
      <c r="G58" s="532"/>
      <c r="H58" s="532"/>
      <c r="I58" s="532"/>
      <c r="J58" s="532"/>
      <c r="K58" s="333"/>
      <c r="L58" s="333"/>
      <c r="M58" s="170"/>
    </row>
    <row r="59" spans="1:13" ht="68.25" customHeight="1">
      <c r="A59" s="636"/>
      <c r="B59" s="637"/>
      <c r="C59" s="192">
        <f>IF(F59="","","物品、施設等の提供・貸与(Q3)")</f>
      </c>
      <c r="D59" s="191">
        <f>IF(C59="","","物品、施設等の内容")</f>
      </c>
      <c r="E59" s="236">
        <f>IF(A55="","",IF(ISNA(VLOOKUP(A55,管計3,2,FALSE)),"",VLOOKUP(A55,管計3,2,FALSE)))</f>
      </c>
      <c r="F59" s="659">
        <f>IF(ISNA(VLOOKUP($A55,管理計画Q3,4,FALSE)),"",VLOOKUP($A55,管理計画Q3,4,FALSE))</f>
      </c>
      <c r="G59" s="481"/>
      <c r="H59" s="481"/>
      <c r="I59" s="481"/>
      <c r="J59" s="481"/>
      <c r="K59" s="256"/>
      <c r="L59" s="256"/>
      <c r="M59" s="170"/>
    </row>
    <row r="60" spans="1:13" ht="49.5" customHeight="1">
      <c r="A60" s="636"/>
      <c r="B60" s="637"/>
      <c r="C60" s="640">
        <f>IF(F60="","","役務提供(Q4)")</f>
      </c>
      <c r="D60" s="203">
        <f>IF(C60="","","受領する役務の内容")</f>
      </c>
      <c r="E60" s="235">
        <f>IF(A55="","",IF(ISNA(VLOOKUP(A55&amp;"1",管計4,2,FALSE)),"",VLOOKUP(A55&amp;"1",管計4,2,FALSE)))</f>
      </c>
      <c r="F60" s="650">
        <f>IF(ISNA(VLOOKUP($A55,管理計画Q4,4,FALSE)),"",VLOOKUP($A55,管理計画Q4,4,FALSE))</f>
      </c>
      <c r="G60" s="651"/>
      <c r="H60" s="651"/>
      <c r="I60" s="651"/>
      <c r="J60" s="651"/>
      <c r="K60" s="633"/>
      <c r="L60" s="633"/>
      <c r="M60" s="170"/>
    </row>
    <row r="61" spans="1:13" ht="49.5" customHeight="1">
      <c r="A61" s="636"/>
      <c r="B61" s="637"/>
      <c r="C61" s="641"/>
      <c r="D61" s="203">
        <f>IF(C60="","","対象薬剤製薬企業の特定役務への関与の有無")</f>
      </c>
      <c r="E61" s="235">
        <f>IF(A55="","",IF(ISNA(VLOOKUP(A55&amp;"2",管計4,2,FALSE)),"",VLOOKUP(A55&amp;"2",管計4,2,FALSE)))</f>
      </c>
      <c r="F61" s="653"/>
      <c r="G61" s="532"/>
      <c r="H61" s="532"/>
      <c r="I61" s="532"/>
      <c r="J61" s="532"/>
      <c r="K61" s="333"/>
      <c r="L61" s="333"/>
      <c r="M61" s="170"/>
    </row>
    <row r="62" spans="1:13" ht="49.5" customHeight="1">
      <c r="A62" s="636"/>
      <c r="B62" s="637"/>
      <c r="C62" s="640">
        <f>IF(F62="","","製薬企業等の在籍者の従事(Q5)")</f>
      </c>
      <c r="D62" s="203">
        <f>IF(C62="","","受領する役務の内容")</f>
      </c>
      <c r="E62" s="235">
        <f>IF(A55="","",IF(ISNA(VLOOKUP(A55&amp;"1",管計5,2,FALSE)),"",VLOOKUP(A55&amp;"1",管計5,2,FALSE)))</f>
      </c>
      <c r="F62" s="650">
        <f>IF(ISNA(VLOOKUP($A55,管理計画Q5,4,FALSE)),"",VLOOKUP($A55,管理計画Q5,4,FALSE))</f>
      </c>
      <c r="G62" s="651"/>
      <c r="H62" s="651"/>
      <c r="I62" s="651"/>
      <c r="J62" s="651"/>
      <c r="K62" s="633"/>
      <c r="L62" s="633"/>
      <c r="M62" s="170"/>
    </row>
    <row r="63" spans="1:13" ht="49.5" customHeight="1">
      <c r="A63" s="657"/>
      <c r="B63" s="658"/>
      <c r="C63" s="641"/>
      <c r="D63" s="203">
        <f>IF(C62="","","対象薬剤製薬企業の特定役務への関与の有無")</f>
      </c>
      <c r="E63" s="235">
        <f>IF(A55="","",IF(ISNA(VLOOKUP(A55&amp;"2",管計5,2,FALSE)),"",VLOOKUP(A55&amp;"2",管計5,2,FALSE)))</f>
      </c>
      <c r="F63" s="653"/>
      <c r="G63" s="532"/>
      <c r="H63" s="532"/>
      <c r="I63" s="532"/>
      <c r="J63" s="532"/>
      <c r="K63" s="333"/>
      <c r="L63" s="333"/>
      <c r="M63" s="170"/>
    </row>
    <row r="64" spans="1:13" ht="19.5">
      <c r="A64" s="185"/>
      <c r="B64" s="185"/>
      <c r="C64" s="185"/>
      <c r="D64" s="185"/>
      <c r="E64" s="170"/>
      <c r="F64" s="170"/>
      <c r="G64" s="170"/>
      <c r="H64" s="170"/>
      <c r="I64" s="170"/>
      <c r="J64" s="170"/>
      <c r="K64" s="170"/>
      <c r="L64" s="170"/>
      <c r="M64" s="170"/>
    </row>
    <row r="65" spans="1:13" ht="36" customHeight="1">
      <c r="A65" s="184" t="s">
        <v>227</v>
      </c>
      <c r="B65" s="185"/>
      <c r="C65" s="185"/>
      <c r="D65" s="185"/>
      <c r="E65" s="170"/>
      <c r="F65" s="170"/>
      <c r="G65" s="170"/>
      <c r="H65" s="170"/>
      <c r="I65" s="170"/>
      <c r="J65" s="170"/>
      <c r="K65" s="170"/>
      <c r="L65" s="170"/>
      <c r="M65" s="170"/>
    </row>
    <row r="66" spans="1:13" ht="46.5" customHeight="1">
      <c r="A66" s="624" t="s">
        <v>174</v>
      </c>
      <c r="B66" s="625"/>
      <c r="C66" s="628">
        <f>'使用不可_選択肢'!A22</f>
      </c>
      <c r="D66" s="629"/>
      <c r="E66" s="630"/>
      <c r="F66" s="630"/>
      <c r="G66" s="630"/>
      <c r="H66" s="630"/>
      <c r="I66" s="630"/>
      <c r="J66" s="630"/>
      <c r="K66" s="630"/>
      <c r="L66" s="631"/>
      <c r="M66" s="170"/>
    </row>
    <row r="67" spans="1:13" s="209" customFormat="1" ht="46.5" customHeight="1">
      <c r="A67" s="618" t="s">
        <v>137</v>
      </c>
      <c r="B67" s="619"/>
      <c r="C67" s="620"/>
      <c r="D67" s="621"/>
      <c r="E67" s="622"/>
      <c r="F67" s="623"/>
      <c r="G67" s="257"/>
      <c r="H67" s="258"/>
      <c r="I67" s="259"/>
      <c r="J67" s="259"/>
      <c r="K67" s="259"/>
      <c r="L67" s="260"/>
      <c r="M67" s="213"/>
    </row>
    <row r="68" spans="1:13" s="187" customFormat="1" ht="45">
      <c r="A68" s="215" t="s">
        <v>138</v>
      </c>
      <c r="B68" s="215" t="s">
        <v>4</v>
      </c>
      <c r="C68" s="214" t="s">
        <v>139</v>
      </c>
      <c r="D68" s="610" t="s">
        <v>140</v>
      </c>
      <c r="E68" s="611"/>
      <c r="F68" s="611"/>
      <c r="G68" s="611"/>
      <c r="H68" s="611"/>
      <c r="I68" s="611"/>
      <c r="J68" s="378"/>
      <c r="K68" s="215" t="s">
        <v>184</v>
      </c>
      <c r="L68" s="215" t="s">
        <v>185</v>
      </c>
      <c r="M68" s="186"/>
    </row>
    <row r="69" spans="1:13" s="11" customFormat="1" ht="43.5" customHeight="1">
      <c r="A69" s="188"/>
      <c r="B69" s="188"/>
      <c r="C69" s="188"/>
      <c r="D69" s="188"/>
      <c r="E69" s="609">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c>
      <c r="F69" s="377"/>
      <c r="G69" s="377"/>
      <c r="H69" s="377"/>
      <c r="I69" s="377"/>
      <c r="J69" s="378"/>
      <c r="K69" s="188"/>
      <c r="L69" s="188"/>
      <c r="M69" s="189"/>
    </row>
    <row r="70" spans="1:13" s="11" customFormat="1" ht="43.5" customHeight="1">
      <c r="A70" s="188"/>
      <c r="B70" s="188"/>
      <c r="C70" s="188"/>
      <c r="D70" s="188"/>
      <c r="E70" s="609">
        <f aca="true" t="shared" si="0" ref="E70:E76">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c>
      <c r="F70" s="377"/>
      <c r="G70" s="377"/>
      <c r="H70" s="377"/>
      <c r="I70" s="377"/>
      <c r="J70" s="378"/>
      <c r="K70" s="188"/>
      <c r="L70" s="188"/>
      <c r="M70" s="189"/>
    </row>
    <row r="71" spans="1:13" s="11" customFormat="1" ht="43.5" customHeight="1">
      <c r="A71" s="188"/>
      <c r="B71" s="188"/>
      <c r="C71" s="188"/>
      <c r="D71" s="188"/>
      <c r="E71" s="609">
        <f t="shared" si="0"/>
      </c>
      <c r="F71" s="377"/>
      <c r="G71" s="377"/>
      <c r="H71" s="377"/>
      <c r="I71" s="377"/>
      <c r="J71" s="378"/>
      <c r="K71" s="188"/>
      <c r="L71" s="188"/>
      <c r="M71" s="189"/>
    </row>
    <row r="72" spans="1:13" s="11" customFormat="1" ht="43.5" customHeight="1">
      <c r="A72" s="188"/>
      <c r="B72" s="188"/>
      <c r="C72" s="188"/>
      <c r="D72" s="188"/>
      <c r="E72" s="609">
        <f t="shared" si="0"/>
      </c>
      <c r="F72" s="377"/>
      <c r="G72" s="377"/>
      <c r="H72" s="377"/>
      <c r="I72" s="377"/>
      <c r="J72" s="378"/>
      <c r="K72" s="188"/>
      <c r="L72" s="188"/>
      <c r="M72" s="189"/>
    </row>
    <row r="73" spans="1:13" s="11" customFormat="1" ht="43.5" customHeight="1">
      <c r="A73" s="188"/>
      <c r="B73" s="188"/>
      <c r="C73" s="188"/>
      <c r="D73" s="188"/>
      <c r="E73" s="609">
        <f t="shared" si="0"/>
      </c>
      <c r="F73" s="377"/>
      <c r="G73" s="377"/>
      <c r="H73" s="377"/>
      <c r="I73" s="377"/>
      <c r="J73" s="378"/>
      <c r="K73" s="188"/>
      <c r="L73" s="188"/>
      <c r="M73" s="189"/>
    </row>
    <row r="74" spans="1:14" s="11" customFormat="1" ht="43.5" customHeight="1">
      <c r="A74" s="188"/>
      <c r="B74" s="188"/>
      <c r="C74" s="188"/>
      <c r="D74" s="188"/>
      <c r="E74" s="609">
        <f t="shared" si="0"/>
      </c>
      <c r="F74" s="377"/>
      <c r="G74" s="377"/>
      <c r="H74" s="377"/>
      <c r="I74" s="377"/>
      <c r="J74" s="378"/>
      <c r="K74" s="188"/>
      <c r="L74" s="188"/>
      <c r="M74" s="189"/>
      <c r="N74" s="230"/>
    </row>
    <row r="75" spans="1:14" s="11" customFormat="1" ht="43.5" customHeight="1">
      <c r="A75" s="188"/>
      <c r="B75" s="188"/>
      <c r="C75" s="188"/>
      <c r="D75" s="188"/>
      <c r="E75" s="609">
        <f t="shared" si="0"/>
      </c>
      <c r="F75" s="377"/>
      <c r="G75" s="377"/>
      <c r="H75" s="377"/>
      <c r="I75" s="377"/>
      <c r="J75" s="378"/>
      <c r="K75" s="188"/>
      <c r="L75" s="188"/>
      <c r="M75" s="189"/>
      <c r="N75" s="231"/>
    </row>
    <row r="76" spans="1:14" s="11" customFormat="1" ht="43.5" customHeight="1">
      <c r="A76" s="188"/>
      <c r="B76" s="188"/>
      <c r="C76" s="188"/>
      <c r="D76" s="188"/>
      <c r="E76" s="609">
        <f t="shared" si="0"/>
      </c>
      <c r="F76" s="377"/>
      <c r="G76" s="377"/>
      <c r="H76" s="377"/>
      <c r="I76" s="377"/>
      <c r="J76" s="378"/>
      <c r="K76" s="188"/>
      <c r="L76" s="188"/>
      <c r="M76" s="189"/>
      <c r="N76" s="231"/>
    </row>
    <row r="77" spans="1:13" ht="19.5">
      <c r="A77" s="261"/>
      <c r="B77" s="261"/>
      <c r="C77" s="261"/>
      <c r="D77" s="261"/>
      <c r="E77" s="261"/>
      <c r="F77" s="261"/>
      <c r="G77" s="261"/>
      <c r="H77" s="261"/>
      <c r="I77" s="261"/>
      <c r="J77" s="261"/>
      <c r="K77" s="261"/>
      <c r="L77" s="261"/>
      <c r="M77" s="170"/>
    </row>
    <row r="78" spans="1:13" ht="46.5" customHeight="1">
      <c r="A78" s="626" t="s">
        <v>174</v>
      </c>
      <c r="B78" s="627"/>
      <c r="C78" s="603">
        <f>'使用不可_選択肢'!A23</f>
      </c>
      <c r="D78" s="604"/>
      <c r="E78" s="605"/>
      <c r="F78" s="605"/>
      <c r="G78" s="605"/>
      <c r="H78" s="605"/>
      <c r="I78" s="605"/>
      <c r="J78" s="605"/>
      <c r="K78" s="605"/>
      <c r="L78" s="606"/>
      <c r="M78" s="170"/>
    </row>
    <row r="79" spans="1:13" s="209" customFormat="1" ht="46.5" customHeight="1">
      <c r="A79" s="612" t="s">
        <v>137</v>
      </c>
      <c r="B79" s="613"/>
      <c r="C79" s="614"/>
      <c r="D79" s="615"/>
      <c r="E79" s="616"/>
      <c r="F79" s="617"/>
      <c r="G79" s="262"/>
      <c r="H79" s="263"/>
      <c r="I79" s="264"/>
      <c r="J79" s="264"/>
      <c r="K79" s="264"/>
      <c r="L79" s="265"/>
      <c r="M79" s="213"/>
    </row>
    <row r="80" spans="1:13" s="187" customFormat="1" ht="45">
      <c r="A80" s="215" t="s">
        <v>138</v>
      </c>
      <c r="B80" s="215" t="s">
        <v>4</v>
      </c>
      <c r="C80" s="214" t="s">
        <v>139</v>
      </c>
      <c r="D80" s="610" t="s">
        <v>140</v>
      </c>
      <c r="E80" s="611"/>
      <c r="F80" s="611"/>
      <c r="G80" s="611"/>
      <c r="H80" s="611"/>
      <c r="I80" s="611"/>
      <c r="J80" s="378"/>
      <c r="K80" s="215" t="s">
        <v>184</v>
      </c>
      <c r="L80" s="215" t="s">
        <v>185</v>
      </c>
      <c r="M80" s="186"/>
    </row>
    <row r="81" spans="1:13" s="11" customFormat="1" ht="43.5" customHeight="1">
      <c r="A81" s="188"/>
      <c r="B81" s="188"/>
      <c r="C81" s="188"/>
      <c r="D81" s="188"/>
      <c r="E81" s="609">
        <f aca="true" t="shared" si="1" ref="E81:E88">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c>
      <c r="F81" s="377"/>
      <c r="G81" s="377"/>
      <c r="H81" s="377"/>
      <c r="I81" s="377"/>
      <c r="J81" s="378"/>
      <c r="K81" s="188"/>
      <c r="L81" s="188"/>
      <c r="M81" s="189"/>
    </row>
    <row r="82" spans="1:13" s="11" customFormat="1" ht="43.5" customHeight="1">
      <c r="A82" s="188"/>
      <c r="B82" s="188"/>
      <c r="C82" s="188"/>
      <c r="D82" s="188"/>
      <c r="E82" s="609">
        <f t="shared" si="1"/>
      </c>
      <c r="F82" s="377"/>
      <c r="G82" s="377"/>
      <c r="H82" s="377"/>
      <c r="I82" s="377"/>
      <c r="J82" s="378"/>
      <c r="K82" s="188"/>
      <c r="L82" s="188"/>
      <c r="M82" s="189"/>
    </row>
    <row r="83" spans="1:13" s="11" customFormat="1" ht="43.5" customHeight="1">
      <c r="A83" s="188"/>
      <c r="B83" s="188"/>
      <c r="C83" s="188"/>
      <c r="D83" s="188"/>
      <c r="E83" s="609">
        <f t="shared" si="1"/>
      </c>
      <c r="F83" s="377"/>
      <c r="G83" s="377"/>
      <c r="H83" s="377"/>
      <c r="I83" s="377"/>
      <c r="J83" s="378"/>
      <c r="K83" s="188"/>
      <c r="L83" s="188"/>
      <c r="M83" s="189"/>
    </row>
    <row r="84" spans="1:13" s="11" customFormat="1" ht="43.5" customHeight="1">
      <c r="A84" s="188"/>
      <c r="B84" s="188"/>
      <c r="C84" s="188"/>
      <c r="D84" s="188"/>
      <c r="E84" s="609">
        <f t="shared" si="1"/>
      </c>
      <c r="F84" s="377"/>
      <c r="G84" s="377"/>
      <c r="H84" s="377"/>
      <c r="I84" s="377"/>
      <c r="J84" s="378"/>
      <c r="K84" s="188"/>
      <c r="L84" s="188"/>
      <c r="M84" s="189"/>
    </row>
    <row r="85" spans="1:13" s="11" customFormat="1" ht="43.5" customHeight="1">
      <c r="A85" s="188"/>
      <c r="B85" s="188"/>
      <c r="C85" s="188"/>
      <c r="D85" s="188"/>
      <c r="E85" s="609">
        <f t="shared" si="1"/>
      </c>
      <c r="F85" s="377"/>
      <c r="G85" s="377"/>
      <c r="H85" s="377"/>
      <c r="I85" s="377"/>
      <c r="J85" s="378"/>
      <c r="K85" s="188"/>
      <c r="L85" s="188"/>
      <c r="M85" s="189"/>
    </row>
    <row r="86" spans="1:13" s="11" customFormat="1" ht="43.5" customHeight="1">
      <c r="A86" s="188"/>
      <c r="B86" s="188"/>
      <c r="C86" s="188"/>
      <c r="D86" s="188"/>
      <c r="E86" s="609">
        <f t="shared" si="1"/>
      </c>
      <c r="F86" s="377"/>
      <c r="G86" s="377"/>
      <c r="H86" s="377"/>
      <c r="I86" s="377"/>
      <c r="J86" s="378"/>
      <c r="K86" s="188"/>
      <c r="L86" s="188"/>
      <c r="M86" s="189"/>
    </row>
    <row r="87" spans="1:13" s="11" customFormat="1" ht="43.5" customHeight="1">
      <c r="A87" s="188"/>
      <c r="B87" s="188"/>
      <c r="C87" s="188"/>
      <c r="D87" s="188"/>
      <c r="E87" s="609">
        <f t="shared" si="1"/>
      </c>
      <c r="F87" s="377"/>
      <c r="G87" s="377"/>
      <c r="H87" s="377"/>
      <c r="I87" s="377"/>
      <c r="J87" s="378"/>
      <c r="K87" s="188"/>
      <c r="L87" s="188"/>
      <c r="M87" s="189"/>
    </row>
    <row r="88" spans="1:13" s="11" customFormat="1" ht="43.5" customHeight="1">
      <c r="A88" s="188"/>
      <c r="B88" s="188"/>
      <c r="C88" s="188"/>
      <c r="D88" s="188"/>
      <c r="E88" s="609">
        <f t="shared" si="1"/>
      </c>
      <c r="F88" s="377"/>
      <c r="G88" s="377"/>
      <c r="H88" s="377"/>
      <c r="I88" s="377"/>
      <c r="J88" s="378"/>
      <c r="K88" s="188"/>
      <c r="L88" s="188"/>
      <c r="M88" s="189"/>
    </row>
    <row r="89" spans="1:13" ht="19.5">
      <c r="A89" s="261"/>
      <c r="B89" s="261"/>
      <c r="C89" s="261"/>
      <c r="D89" s="261"/>
      <c r="E89" s="261"/>
      <c r="F89" s="261"/>
      <c r="G89" s="261"/>
      <c r="H89" s="261"/>
      <c r="I89" s="261"/>
      <c r="J89" s="261"/>
      <c r="K89" s="261"/>
      <c r="L89" s="261"/>
      <c r="M89" s="170"/>
    </row>
    <row r="90" spans="1:13" ht="46.5" customHeight="1">
      <c r="A90" s="626" t="s">
        <v>174</v>
      </c>
      <c r="B90" s="627"/>
      <c r="C90" s="603">
        <f>'使用不可_選択肢'!A24</f>
      </c>
      <c r="D90" s="604"/>
      <c r="E90" s="607"/>
      <c r="F90" s="607"/>
      <c r="G90" s="607"/>
      <c r="H90" s="607"/>
      <c r="I90" s="607"/>
      <c r="J90" s="607"/>
      <c r="K90" s="607"/>
      <c r="L90" s="608"/>
      <c r="M90" s="170"/>
    </row>
    <row r="91" spans="1:13" s="209" customFormat="1" ht="46.5" customHeight="1">
      <c r="A91" s="612" t="s">
        <v>137</v>
      </c>
      <c r="B91" s="613"/>
      <c r="C91" s="614"/>
      <c r="D91" s="615"/>
      <c r="E91" s="616"/>
      <c r="F91" s="617"/>
      <c r="G91" s="262"/>
      <c r="H91" s="263"/>
      <c r="I91" s="264"/>
      <c r="J91" s="264"/>
      <c r="K91" s="264"/>
      <c r="L91" s="265"/>
      <c r="M91" s="213"/>
    </row>
    <row r="92" spans="1:13" s="187" customFormat="1" ht="45">
      <c r="A92" s="215" t="s">
        <v>138</v>
      </c>
      <c r="B92" s="215" t="s">
        <v>4</v>
      </c>
      <c r="C92" s="214" t="s">
        <v>139</v>
      </c>
      <c r="D92" s="610" t="s">
        <v>140</v>
      </c>
      <c r="E92" s="611"/>
      <c r="F92" s="611"/>
      <c r="G92" s="611"/>
      <c r="H92" s="611"/>
      <c r="I92" s="611"/>
      <c r="J92" s="378"/>
      <c r="K92" s="215" t="s">
        <v>184</v>
      </c>
      <c r="L92" s="215" t="s">
        <v>185</v>
      </c>
      <c r="M92" s="186"/>
    </row>
    <row r="93" spans="1:13" s="11" customFormat="1" ht="43.5" customHeight="1">
      <c r="A93" s="188"/>
      <c r="B93" s="188"/>
      <c r="C93" s="188"/>
      <c r="D93" s="188"/>
      <c r="E93" s="609">
        <f aca="true" t="shared" si="2" ref="E93:E100">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c>
      <c r="F93" s="377"/>
      <c r="G93" s="377"/>
      <c r="H93" s="377"/>
      <c r="I93" s="377"/>
      <c r="J93" s="378"/>
      <c r="K93" s="188"/>
      <c r="L93" s="188"/>
      <c r="M93" s="189"/>
    </row>
    <row r="94" spans="1:13" s="11" customFormat="1" ht="43.5" customHeight="1">
      <c r="A94" s="188"/>
      <c r="B94" s="188"/>
      <c r="C94" s="188"/>
      <c r="D94" s="188"/>
      <c r="E94" s="609">
        <f t="shared" si="2"/>
      </c>
      <c r="F94" s="377"/>
      <c r="G94" s="377"/>
      <c r="H94" s="377"/>
      <c r="I94" s="377"/>
      <c r="J94" s="378"/>
      <c r="K94" s="188"/>
      <c r="L94" s="188"/>
      <c r="M94" s="189"/>
    </row>
    <row r="95" spans="1:13" s="11" customFormat="1" ht="43.5" customHeight="1">
      <c r="A95" s="188"/>
      <c r="B95" s="188"/>
      <c r="C95" s="188"/>
      <c r="D95" s="188"/>
      <c r="E95" s="609">
        <f t="shared" si="2"/>
      </c>
      <c r="F95" s="377"/>
      <c r="G95" s="377"/>
      <c r="H95" s="377"/>
      <c r="I95" s="377"/>
      <c r="J95" s="378"/>
      <c r="K95" s="188"/>
      <c r="L95" s="188"/>
      <c r="M95" s="189"/>
    </row>
    <row r="96" spans="1:13" s="11" customFormat="1" ht="43.5" customHeight="1">
      <c r="A96" s="188"/>
      <c r="B96" s="188"/>
      <c r="C96" s="188"/>
      <c r="D96" s="188"/>
      <c r="E96" s="609">
        <f t="shared" si="2"/>
      </c>
      <c r="F96" s="377"/>
      <c r="G96" s="377"/>
      <c r="H96" s="377"/>
      <c r="I96" s="377"/>
      <c r="J96" s="378"/>
      <c r="K96" s="188"/>
      <c r="L96" s="188"/>
      <c r="M96" s="189"/>
    </row>
    <row r="97" spans="1:13" s="11" customFormat="1" ht="43.5" customHeight="1">
      <c r="A97" s="188"/>
      <c r="B97" s="188"/>
      <c r="C97" s="188"/>
      <c r="D97" s="188"/>
      <c r="E97" s="609">
        <f t="shared" si="2"/>
      </c>
      <c r="F97" s="377"/>
      <c r="G97" s="377"/>
      <c r="H97" s="377"/>
      <c r="I97" s="377"/>
      <c r="J97" s="378"/>
      <c r="K97" s="188"/>
      <c r="L97" s="188"/>
      <c r="M97" s="189"/>
    </row>
    <row r="98" spans="1:13" s="11" customFormat="1" ht="43.5" customHeight="1">
      <c r="A98" s="188"/>
      <c r="B98" s="188"/>
      <c r="C98" s="188"/>
      <c r="D98" s="188"/>
      <c r="E98" s="609">
        <f t="shared" si="2"/>
      </c>
      <c r="F98" s="377"/>
      <c r="G98" s="377"/>
      <c r="H98" s="377"/>
      <c r="I98" s="377"/>
      <c r="J98" s="378"/>
      <c r="K98" s="188"/>
      <c r="L98" s="188"/>
      <c r="M98" s="189"/>
    </row>
    <row r="99" spans="1:13" s="11" customFormat="1" ht="43.5" customHeight="1">
      <c r="A99" s="188"/>
      <c r="B99" s="188"/>
      <c r="C99" s="188"/>
      <c r="D99" s="188"/>
      <c r="E99" s="609">
        <f t="shared" si="2"/>
      </c>
      <c r="F99" s="377"/>
      <c r="G99" s="377"/>
      <c r="H99" s="377"/>
      <c r="I99" s="377"/>
      <c r="J99" s="378"/>
      <c r="K99" s="188"/>
      <c r="L99" s="188"/>
      <c r="M99" s="189"/>
    </row>
    <row r="100" spans="1:13" s="11" customFormat="1" ht="43.5" customHeight="1">
      <c r="A100" s="188"/>
      <c r="B100" s="188"/>
      <c r="C100" s="188"/>
      <c r="D100" s="188"/>
      <c r="E100" s="609">
        <f t="shared" si="2"/>
      </c>
      <c r="F100" s="377"/>
      <c r="G100" s="377"/>
      <c r="H100" s="377"/>
      <c r="I100" s="377"/>
      <c r="J100" s="378"/>
      <c r="K100" s="188"/>
      <c r="L100" s="188"/>
      <c r="M100" s="189"/>
    </row>
    <row r="101" spans="1:13" ht="19.5">
      <c r="A101" s="261"/>
      <c r="B101" s="261"/>
      <c r="C101" s="261"/>
      <c r="D101" s="261"/>
      <c r="E101" s="261"/>
      <c r="F101" s="261"/>
      <c r="G101" s="261"/>
      <c r="H101" s="261"/>
      <c r="I101" s="261"/>
      <c r="J101" s="261"/>
      <c r="K101" s="261"/>
      <c r="L101" s="261"/>
      <c r="M101" s="170"/>
    </row>
    <row r="102" spans="1:13" ht="46.5" customHeight="1">
      <c r="A102" s="626" t="s">
        <v>174</v>
      </c>
      <c r="B102" s="627"/>
      <c r="C102" s="603">
        <f>'使用不可_選択肢'!A25</f>
      </c>
      <c r="D102" s="604"/>
      <c r="E102" s="607"/>
      <c r="F102" s="607"/>
      <c r="G102" s="607"/>
      <c r="H102" s="607"/>
      <c r="I102" s="607"/>
      <c r="J102" s="607"/>
      <c r="K102" s="607"/>
      <c r="L102" s="608"/>
      <c r="M102" s="170"/>
    </row>
    <row r="103" spans="1:13" s="209" customFormat="1" ht="46.5" customHeight="1">
      <c r="A103" s="612" t="s">
        <v>137</v>
      </c>
      <c r="B103" s="613"/>
      <c r="C103" s="614"/>
      <c r="D103" s="615"/>
      <c r="E103" s="616"/>
      <c r="F103" s="617"/>
      <c r="G103" s="262"/>
      <c r="H103" s="263"/>
      <c r="I103" s="264"/>
      <c r="J103" s="264"/>
      <c r="K103" s="264"/>
      <c r="L103" s="265"/>
      <c r="M103" s="213"/>
    </row>
    <row r="104" spans="1:13" s="187" customFormat="1" ht="45">
      <c r="A104" s="215" t="s">
        <v>138</v>
      </c>
      <c r="B104" s="215" t="s">
        <v>4</v>
      </c>
      <c r="C104" s="214" t="s">
        <v>139</v>
      </c>
      <c r="D104" s="610" t="s">
        <v>140</v>
      </c>
      <c r="E104" s="611"/>
      <c r="F104" s="611"/>
      <c r="G104" s="611"/>
      <c r="H104" s="611"/>
      <c r="I104" s="611"/>
      <c r="J104" s="378"/>
      <c r="K104" s="215" t="s">
        <v>184</v>
      </c>
      <c r="L104" s="215" t="s">
        <v>185</v>
      </c>
      <c r="M104" s="186"/>
    </row>
    <row r="105" spans="1:13" s="11" customFormat="1" ht="43.5" customHeight="1">
      <c r="A105" s="188"/>
      <c r="B105" s="188"/>
      <c r="C105" s="188"/>
      <c r="D105" s="188"/>
      <c r="E105" s="609">
        <f aca="true" t="shared" si="3" ref="E105:E112">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c>
      <c r="F105" s="377"/>
      <c r="G105" s="377"/>
      <c r="H105" s="377"/>
      <c r="I105" s="377"/>
      <c r="J105" s="378"/>
      <c r="K105" s="188"/>
      <c r="L105" s="188"/>
      <c r="M105" s="189"/>
    </row>
    <row r="106" spans="1:13" s="11" customFormat="1" ht="43.5" customHeight="1">
      <c r="A106" s="188"/>
      <c r="B106" s="188"/>
      <c r="C106" s="188"/>
      <c r="D106" s="188"/>
      <c r="E106" s="609">
        <f t="shared" si="3"/>
      </c>
      <c r="F106" s="377"/>
      <c r="G106" s="377"/>
      <c r="H106" s="377"/>
      <c r="I106" s="377"/>
      <c r="J106" s="378"/>
      <c r="K106" s="188"/>
      <c r="L106" s="188"/>
      <c r="M106" s="189"/>
    </row>
    <row r="107" spans="1:13" s="11" customFormat="1" ht="43.5" customHeight="1">
      <c r="A107" s="188"/>
      <c r="B107" s="188"/>
      <c r="C107" s="188"/>
      <c r="D107" s="188"/>
      <c r="E107" s="609">
        <f t="shared" si="3"/>
      </c>
      <c r="F107" s="377"/>
      <c r="G107" s="377"/>
      <c r="H107" s="377"/>
      <c r="I107" s="377"/>
      <c r="J107" s="378"/>
      <c r="K107" s="188"/>
      <c r="L107" s="188"/>
      <c r="M107" s="189"/>
    </row>
    <row r="108" spans="1:13" s="11" customFormat="1" ht="43.5" customHeight="1">
      <c r="A108" s="188"/>
      <c r="B108" s="188"/>
      <c r="C108" s="188"/>
      <c r="D108" s="188"/>
      <c r="E108" s="609">
        <f t="shared" si="3"/>
      </c>
      <c r="F108" s="377"/>
      <c r="G108" s="377"/>
      <c r="H108" s="377"/>
      <c r="I108" s="377"/>
      <c r="J108" s="378"/>
      <c r="K108" s="188"/>
      <c r="L108" s="188"/>
      <c r="M108" s="189"/>
    </row>
    <row r="109" spans="1:13" s="11" customFormat="1" ht="43.5" customHeight="1">
      <c r="A109" s="188"/>
      <c r="B109" s="188"/>
      <c r="C109" s="188"/>
      <c r="D109" s="188"/>
      <c r="E109" s="609">
        <f t="shared" si="3"/>
      </c>
      <c r="F109" s="377"/>
      <c r="G109" s="377"/>
      <c r="H109" s="377"/>
      <c r="I109" s="377"/>
      <c r="J109" s="378"/>
      <c r="K109" s="188"/>
      <c r="L109" s="188"/>
      <c r="M109" s="189"/>
    </row>
    <row r="110" spans="1:13" s="11" customFormat="1" ht="43.5" customHeight="1">
      <c r="A110" s="188"/>
      <c r="B110" s="188"/>
      <c r="C110" s="188"/>
      <c r="D110" s="188"/>
      <c r="E110" s="609">
        <f t="shared" si="3"/>
      </c>
      <c r="F110" s="377"/>
      <c r="G110" s="377"/>
      <c r="H110" s="377"/>
      <c r="I110" s="377"/>
      <c r="J110" s="378"/>
      <c r="K110" s="188"/>
      <c r="L110" s="188"/>
      <c r="M110" s="189"/>
    </row>
    <row r="111" spans="1:13" s="11" customFormat="1" ht="43.5" customHeight="1">
      <c r="A111" s="188"/>
      <c r="B111" s="188"/>
      <c r="C111" s="188"/>
      <c r="D111" s="188"/>
      <c r="E111" s="609">
        <f t="shared" si="3"/>
      </c>
      <c r="F111" s="377"/>
      <c r="G111" s="377"/>
      <c r="H111" s="377"/>
      <c r="I111" s="377"/>
      <c r="J111" s="378"/>
      <c r="K111" s="188"/>
      <c r="L111" s="188"/>
      <c r="M111" s="189"/>
    </row>
    <row r="112" spans="1:13" s="11" customFormat="1" ht="43.5" customHeight="1">
      <c r="A112" s="188"/>
      <c r="B112" s="188"/>
      <c r="C112" s="188"/>
      <c r="D112" s="188"/>
      <c r="E112" s="609">
        <f t="shared" si="3"/>
      </c>
      <c r="F112" s="377"/>
      <c r="G112" s="377"/>
      <c r="H112" s="377"/>
      <c r="I112" s="377"/>
      <c r="J112" s="378"/>
      <c r="K112" s="188"/>
      <c r="L112" s="188"/>
      <c r="M112" s="189"/>
    </row>
    <row r="113" spans="1:13" ht="19.5">
      <c r="A113" s="261"/>
      <c r="B113" s="261"/>
      <c r="C113" s="261"/>
      <c r="D113" s="261"/>
      <c r="E113" s="261"/>
      <c r="F113" s="261"/>
      <c r="G113" s="261"/>
      <c r="H113" s="261"/>
      <c r="I113" s="261"/>
      <c r="J113" s="261"/>
      <c r="K113" s="261"/>
      <c r="L113" s="261"/>
      <c r="M113" s="170"/>
    </row>
    <row r="114" spans="1:13" ht="46.5" customHeight="1">
      <c r="A114" s="626" t="s">
        <v>174</v>
      </c>
      <c r="B114" s="627"/>
      <c r="C114" s="603">
        <f>'使用不可_選択肢'!A26</f>
      </c>
      <c r="D114" s="604"/>
      <c r="E114" s="607"/>
      <c r="F114" s="607"/>
      <c r="G114" s="607"/>
      <c r="H114" s="607"/>
      <c r="I114" s="607"/>
      <c r="J114" s="607"/>
      <c r="K114" s="607"/>
      <c r="L114" s="608"/>
      <c r="M114" s="170"/>
    </row>
    <row r="115" spans="1:13" s="209" customFormat="1" ht="46.5" customHeight="1">
      <c r="A115" s="612" t="s">
        <v>137</v>
      </c>
      <c r="B115" s="613"/>
      <c r="C115" s="614"/>
      <c r="D115" s="615"/>
      <c r="E115" s="616"/>
      <c r="F115" s="617"/>
      <c r="G115" s="262"/>
      <c r="H115" s="263"/>
      <c r="I115" s="264"/>
      <c r="J115" s="264"/>
      <c r="K115" s="264"/>
      <c r="L115" s="265"/>
      <c r="M115" s="213"/>
    </row>
    <row r="116" spans="1:13" s="187" customFormat="1" ht="45">
      <c r="A116" s="215" t="s">
        <v>138</v>
      </c>
      <c r="B116" s="215" t="s">
        <v>4</v>
      </c>
      <c r="C116" s="214" t="s">
        <v>139</v>
      </c>
      <c r="D116" s="610" t="s">
        <v>140</v>
      </c>
      <c r="E116" s="611"/>
      <c r="F116" s="611"/>
      <c r="G116" s="611"/>
      <c r="H116" s="611"/>
      <c r="I116" s="611"/>
      <c r="J116" s="378"/>
      <c r="K116" s="215" t="s">
        <v>184</v>
      </c>
      <c r="L116" s="215" t="s">
        <v>185</v>
      </c>
      <c r="M116" s="186"/>
    </row>
    <row r="117" spans="1:13" s="11" customFormat="1" ht="43.5" customHeight="1">
      <c r="A117" s="188"/>
      <c r="B117" s="188"/>
      <c r="C117" s="188"/>
      <c r="D117" s="188"/>
      <c r="E117" s="609">
        <f aca="true" t="shared" si="4" ref="E117:E12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c>
      <c r="F117" s="377"/>
      <c r="G117" s="377"/>
      <c r="H117" s="377"/>
      <c r="I117" s="377"/>
      <c r="J117" s="378"/>
      <c r="K117" s="188"/>
      <c r="L117" s="188"/>
      <c r="M117" s="189"/>
    </row>
    <row r="118" spans="1:13" s="11" customFormat="1" ht="43.5" customHeight="1">
      <c r="A118" s="188"/>
      <c r="B118" s="188"/>
      <c r="C118" s="188"/>
      <c r="D118" s="188"/>
      <c r="E118" s="609">
        <f t="shared" si="4"/>
      </c>
      <c r="F118" s="377"/>
      <c r="G118" s="377"/>
      <c r="H118" s="377"/>
      <c r="I118" s="377"/>
      <c r="J118" s="378"/>
      <c r="K118" s="188"/>
      <c r="L118" s="188"/>
      <c r="M118" s="189"/>
    </row>
    <row r="119" spans="1:13" s="11" customFormat="1" ht="43.5" customHeight="1">
      <c r="A119" s="188"/>
      <c r="B119" s="188"/>
      <c r="C119" s="188"/>
      <c r="D119" s="188"/>
      <c r="E119" s="609">
        <f t="shared" si="4"/>
      </c>
      <c r="F119" s="377"/>
      <c r="G119" s="377"/>
      <c r="H119" s="377"/>
      <c r="I119" s="377"/>
      <c r="J119" s="378"/>
      <c r="K119" s="188"/>
      <c r="L119" s="188"/>
      <c r="M119" s="189"/>
    </row>
    <row r="120" spans="1:13" s="11" customFormat="1" ht="43.5" customHeight="1">
      <c r="A120" s="188"/>
      <c r="B120" s="188"/>
      <c r="C120" s="188"/>
      <c r="D120" s="188"/>
      <c r="E120" s="609">
        <f t="shared" si="4"/>
      </c>
      <c r="F120" s="377"/>
      <c r="G120" s="377"/>
      <c r="H120" s="377"/>
      <c r="I120" s="377"/>
      <c r="J120" s="378"/>
      <c r="K120" s="188"/>
      <c r="L120" s="188"/>
      <c r="M120" s="189"/>
    </row>
    <row r="121" spans="1:13" s="11" customFormat="1" ht="43.5" customHeight="1">
      <c r="A121" s="188"/>
      <c r="B121" s="188"/>
      <c r="C121" s="188"/>
      <c r="D121" s="188"/>
      <c r="E121" s="609">
        <f t="shared" si="4"/>
      </c>
      <c r="F121" s="377"/>
      <c r="G121" s="377"/>
      <c r="H121" s="377"/>
      <c r="I121" s="377"/>
      <c r="J121" s="378"/>
      <c r="K121" s="188"/>
      <c r="L121" s="188"/>
      <c r="M121" s="189"/>
    </row>
    <row r="122" spans="1:13" s="11" customFormat="1" ht="43.5" customHeight="1">
      <c r="A122" s="188"/>
      <c r="B122" s="188"/>
      <c r="C122" s="188"/>
      <c r="D122" s="188"/>
      <c r="E122" s="609">
        <f t="shared" si="4"/>
      </c>
      <c r="F122" s="377"/>
      <c r="G122" s="377"/>
      <c r="H122" s="377"/>
      <c r="I122" s="377"/>
      <c r="J122" s="378"/>
      <c r="K122" s="188"/>
      <c r="L122" s="188"/>
      <c r="M122" s="189"/>
    </row>
    <row r="123" spans="1:13" s="11" customFormat="1" ht="43.5" customHeight="1">
      <c r="A123" s="188"/>
      <c r="B123" s="188"/>
      <c r="C123" s="188"/>
      <c r="D123" s="188"/>
      <c r="E123" s="609">
        <f t="shared" si="4"/>
      </c>
      <c r="F123" s="377"/>
      <c r="G123" s="377"/>
      <c r="H123" s="377"/>
      <c r="I123" s="377"/>
      <c r="J123" s="378"/>
      <c r="K123" s="188"/>
      <c r="L123" s="188"/>
      <c r="M123" s="189"/>
    </row>
    <row r="124" spans="1:13" s="11" customFormat="1" ht="43.5" customHeight="1">
      <c r="A124" s="188"/>
      <c r="B124" s="188"/>
      <c r="C124" s="188"/>
      <c r="D124" s="188"/>
      <c r="E124" s="609">
        <f t="shared" si="4"/>
      </c>
      <c r="F124" s="377"/>
      <c r="G124" s="377"/>
      <c r="H124" s="377"/>
      <c r="I124" s="377"/>
      <c r="J124" s="378"/>
      <c r="K124" s="188"/>
      <c r="L124" s="188"/>
      <c r="M124" s="189"/>
    </row>
    <row r="125" spans="1:14" ht="19.5">
      <c r="A125" s="185"/>
      <c r="B125" s="185"/>
      <c r="C125" s="185"/>
      <c r="D125" s="185"/>
      <c r="E125" s="170"/>
      <c r="F125" s="170"/>
      <c r="G125" s="170"/>
      <c r="H125" s="170"/>
      <c r="I125" s="170"/>
      <c r="J125" s="170"/>
      <c r="K125" s="170"/>
      <c r="L125" s="170"/>
      <c r="M125" s="170"/>
      <c r="N125" s="170"/>
    </row>
    <row r="128" spans="3:7" ht="22.5">
      <c r="C128" s="232" t="s">
        <v>212</v>
      </c>
      <c r="G128" s="15"/>
    </row>
    <row r="129" spans="3:7" ht="22.5">
      <c r="C129" s="233" t="s">
        <v>195</v>
      </c>
      <c r="G129" s="15"/>
    </row>
    <row r="130" spans="3:7" ht="33">
      <c r="C130" s="233" t="s">
        <v>211</v>
      </c>
      <c r="G130" s="15"/>
    </row>
    <row r="131" spans="3:7" ht="22.5">
      <c r="C131" s="233" t="s">
        <v>196</v>
      </c>
      <c r="G131" s="15"/>
    </row>
    <row r="132" spans="3:7" ht="33">
      <c r="C132" s="233" t="s">
        <v>197</v>
      </c>
      <c r="G132" s="15"/>
    </row>
    <row r="133" spans="3:7" ht="33">
      <c r="C133" s="233" t="s">
        <v>198</v>
      </c>
      <c r="G133" s="15"/>
    </row>
    <row r="134" spans="3:7" ht="33">
      <c r="C134" s="233" t="s">
        <v>199</v>
      </c>
      <c r="G134" s="15"/>
    </row>
    <row r="135" spans="3:7" ht="33">
      <c r="C135" s="233" t="s">
        <v>200</v>
      </c>
      <c r="G135" s="15"/>
    </row>
    <row r="136" spans="3:7" ht="22.5">
      <c r="C136" s="233" t="s">
        <v>201</v>
      </c>
      <c r="G136" s="15"/>
    </row>
    <row r="137" spans="3:7" ht="22.5">
      <c r="C137" s="233" t="s">
        <v>202</v>
      </c>
      <c r="G137" s="15"/>
    </row>
    <row r="138" spans="3:7" ht="22.5">
      <c r="C138" s="233" t="s">
        <v>203</v>
      </c>
      <c r="G138" s="15"/>
    </row>
    <row r="139" ht="16.5">
      <c r="C139" s="233" t="s">
        <v>204</v>
      </c>
    </row>
    <row r="140" ht="16.5">
      <c r="C140" s="233" t="s">
        <v>205</v>
      </c>
    </row>
    <row r="141" ht="16.5">
      <c r="C141" s="233" t="s">
        <v>206</v>
      </c>
    </row>
    <row r="142" ht="16.5">
      <c r="C142" s="233" t="s">
        <v>207</v>
      </c>
    </row>
    <row r="143" ht="16.5">
      <c r="C143" s="233" t="s">
        <v>208</v>
      </c>
    </row>
    <row r="144" ht="16.5">
      <c r="C144" s="233" t="s">
        <v>209</v>
      </c>
    </row>
    <row r="145" ht="16.5">
      <c r="C145" s="233" t="s">
        <v>210</v>
      </c>
    </row>
  </sheetData>
  <sheetProtection sheet="1" formatCells="0" selectLockedCells="1"/>
  <mergeCells count="156">
    <mergeCell ref="E7:F7"/>
    <mergeCell ref="E8:F8"/>
    <mergeCell ref="E9:F9"/>
    <mergeCell ref="E10:F10"/>
    <mergeCell ref="E11:F11"/>
    <mergeCell ref="E12:F12"/>
    <mergeCell ref="F55:J58"/>
    <mergeCell ref="F59:J59"/>
    <mergeCell ref="F60:J61"/>
    <mergeCell ref="F62:J63"/>
    <mergeCell ref="F41:J41"/>
    <mergeCell ref="F42:J43"/>
    <mergeCell ref="F44:J45"/>
    <mergeCell ref="F46:J49"/>
    <mergeCell ref="F50:J50"/>
    <mergeCell ref="I8:L11"/>
    <mergeCell ref="I13:L16"/>
    <mergeCell ref="F18:J18"/>
    <mergeCell ref="K28:K31"/>
    <mergeCell ref="K33:K34"/>
    <mergeCell ref="L37:L40"/>
    <mergeCell ref="F32:J32"/>
    <mergeCell ref="E13:F13"/>
    <mergeCell ref="E14:F14"/>
    <mergeCell ref="E15:F15"/>
    <mergeCell ref="K60:K61"/>
    <mergeCell ref="L60:L61"/>
    <mergeCell ref="K62:K63"/>
    <mergeCell ref="L62:L63"/>
    <mergeCell ref="K51:K52"/>
    <mergeCell ref="L51:L52"/>
    <mergeCell ref="K53:K54"/>
    <mergeCell ref="L53:L54"/>
    <mergeCell ref="K55:K58"/>
    <mergeCell ref="L55:L58"/>
    <mergeCell ref="K42:K43"/>
    <mergeCell ref="L42:L43"/>
    <mergeCell ref="K44:K45"/>
    <mergeCell ref="L44:L45"/>
    <mergeCell ref="K46:K49"/>
    <mergeCell ref="L46:L49"/>
    <mergeCell ref="A19:B27"/>
    <mergeCell ref="C26:C27"/>
    <mergeCell ref="K19:K22"/>
    <mergeCell ref="K24:K25"/>
    <mergeCell ref="K26:K27"/>
    <mergeCell ref="F19:J22"/>
    <mergeCell ref="F23:J23"/>
    <mergeCell ref="F24:J25"/>
    <mergeCell ref="F26:J27"/>
    <mergeCell ref="C19:C22"/>
    <mergeCell ref="E82:J82"/>
    <mergeCell ref="E83:J83"/>
    <mergeCell ref="F37:J40"/>
    <mergeCell ref="A55:B63"/>
    <mergeCell ref="C55:C58"/>
    <mergeCell ref="C62:C63"/>
    <mergeCell ref="A46:B54"/>
    <mergeCell ref="C46:C49"/>
    <mergeCell ref="C51:C52"/>
    <mergeCell ref="A37:B45"/>
    <mergeCell ref="C60:C61"/>
    <mergeCell ref="F33:J34"/>
    <mergeCell ref="F35:J36"/>
    <mergeCell ref="C53:C54"/>
    <mergeCell ref="C44:C45"/>
    <mergeCell ref="C37:C40"/>
    <mergeCell ref="C42:C43"/>
    <mergeCell ref="C35:C36"/>
    <mergeCell ref="F51:J52"/>
    <mergeCell ref="F53:J54"/>
    <mergeCell ref="A114:B114"/>
    <mergeCell ref="E105:J105"/>
    <mergeCell ref="E106:J106"/>
    <mergeCell ref="E107:J107"/>
    <mergeCell ref="E108:J108"/>
    <mergeCell ref="A90:B90"/>
    <mergeCell ref="A102:B102"/>
    <mergeCell ref="A103:C103"/>
    <mergeCell ref="D103:F103"/>
    <mergeCell ref="E94:J94"/>
    <mergeCell ref="B4:E5"/>
    <mergeCell ref="L19:L22"/>
    <mergeCell ref="L24:L25"/>
    <mergeCell ref="L26:L27"/>
    <mergeCell ref="L28:L31"/>
    <mergeCell ref="A18:B18"/>
    <mergeCell ref="C18:E18"/>
    <mergeCell ref="F28:J31"/>
    <mergeCell ref="C28:C31"/>
    <mergeCell ref="C24:C25"/>
    <mergeCell ref="C66:L66"/>
    <mergeCell ref="E75:J75"/>
    <mergeCell ref="A2:M2"/>
    <mergeCell ref="L33:L34"/>
    <mergeCell ref="K35:K36"/>
    <mergeCell ref="L35:L36"/>
    <mergeCell ref="A28:B36"/>
    <mergeCell ref="C33:C34"/>
    <mergeCell ref="K37:K40"/>
    <mergeCell ref="A4:A5"/>
    <mergeCell ref="A67:C67"/>
    <mergeCell ref="D67:F67"/>
    <mergeCell ref="E87:J87"/>
    <mergeCell ref="E86:J86"/>
    <mergeCell ref="A91:C91"/>
    <mergeCell ref="A66:B66"/>
    <mergeCell ref="A78:B78"/>
    <mergeCell ref="A79:C79"/>
    <mergeCell ref="D79:F79"/>
    <mergeCell ref="E76:J76"/>
    <mergeCell ref="E71:J71"/>
    <mergeCell ref="E72:J72"/>
    <mergeCell ref="E73:J73"/>
    <mergeCell ref="E74:J74"/>
    <mergeCell ref="E112:J112"/>
    <mergeCell ref="E100:J100"/>
    <mergeCell ref="E84:J84"/>
    <mergeCell ref="E85:J85"/>
    <mergeCell ref="D80:J80"/>
    <mergeCell ref="E81:J81"/>
    <mergeCell ref="D92:J92"/>
    <mergeCell ref="E96:J96"/>
    <mergeCell ref="E97:J97"/>
    <mergeCell ref="E98:J98"/>
    <mergeCell ref="E99:J99"/>
    <mergeCell ref="D91:F91"/>
    <mergeCell ref="E93:J93"/>
    <mergeCell ref="E95:J95"/>
    <mergeCell ref="E124:J124"/>
    <mergeCell ref="E118:J118"/>
    <mergeCell ref="E119:J119"/>
    <mergeCell ref="E120:J120"/>
    <mergeCell ref="E121:J121"/>
    <mergeCell ref="E122:J122"/>
    <mergeCell ref="E123:J123"/>
    <mergeCell ref="C102:L102"/>
    <mergeCell ref="C114:L114"/>
    <mergeCell ref="E117:J117"/>
    <mergeCell ref="D104:J104"/>
    <mergeCell ref="E109:J109"/>
    <mergeCell ref="E110:J110"/>
    <mergeCell ref="E111:J111"/>
    <mergeCell ref="D116:J116"/>
    <mergeCell ref="A115:C115"/>
    <mergeCell ref="D115:F115"/>
    <mergeCell ref="J3:L3"/>
    <mergeCell ref="J4:L4"/>
    <mergeCell ref="J5:L5"/>
    <mergeCell ref="J6:L6"/>
    <mergeCell ref="C78:L78"/>
    <mergeCell ref="C90:L90"/>
    <mergeCell ref="E88:J88"/>
    <mergeCell ref="D68:J68"/>
    <mergeCell ref="E69:J69"/>
    <mergeCell ref="E70:J70"/>
  </mergeCells>
  <conditionalFormatting sqref="A8:B15 D8:E15">
    <cfRule type="expression" priority="207" dxfId="1">
      <formula>A8=""</formula>
    </cfRule>
  </conditionalFormatting>
  <conditionalFormatting sqref="B69:B76">
    <cfRule type="expression" priority="729" dxfId="8">
      <formula>B69=""</formula>
    </cfRule>
  </conditionalFormatting>
  <conditionalFormatting sqref="A69:A76 C69:C76">
    <cfRule type="expression" priority="212" dxfId="0">
      <formula>A69=""</formula>
    </cfRule>
  </conditionalFormatting>
  <conditionalFormatting sqref="B4">
    <cfRule type="expression" priority="211" dxfId="1">
      <formula>$B$4=""</formula>
    </cfRule>
  </conditionalFormatting>
  <conditionalFormatting sqref="D69:D76">
    <cfRule type="expression" priority="205" dxfId="0">
      <formula>D69=""</formula>
    </cfRule>
  </conditionalFormatting>
  <conditionalFormatting sqref="I8:K11">
    <cfRule type="expression" priority="163" dxfId="1" stopIfTrue="1">
      <formula>$I$8=""</formula>
    </cfRule>
  </conditionalFormatting>
  <conditionalFormatting sqref="K23:L24 K41:L42 K26:L26 K44:L44 K35:L35 K53:L53 K62:L62">
    <cfRule type="expression" priority="217" dxfId="1">
      <formula>様式E!#REF!=""</formula>
    </cfRule>
    <cfRule type="expression" priority="218" dxfId="1">
      <formula>$F23=""</formula>
    </cfRule>
    <cfRule type="expression" priority="219" dxfId="0">
      <formula>K23=""</formula>
    </cfRule>
  </conditionalFormatting>
  <conditionalFormatting sqref="A20:B22 A23:C23 A24:E24 D20:E23 A25:B25 D25:E25 D27:E27 A19:F19 A26:F26 F28 F35 F37 F44 F46 F53 F55 F62 F23:F24 F32:F33 F41:F42 F50:F51 F59:F60">
    <cfRule type="expression" priority="6" dxfId="1">
      <formula>$A$19=""</formula>
    </cfRule>
    <cfRule type="expression" priority="7" dxfId="1">
      <formula>A19=""</formula>
    </cfRule>
  </conditionalFormatting>
  <conditionalFormatting sqref="D67">
    <cfRule type="expression" priority="201" dxfId="0" stopIfTrue="1">
      <formula>D67=""</formula>
    </cfRule>
  </conditionalFormatting>
  <conditionalFormatting sqref="K69:L76">
    <cfRule type="expression" priority="148" dxfId="0">
      <formula>K69=""</formula>
    </cfRule>
  </conditionalFormatting>
  <conditionalFormatting sqref="E69:E76">
    <cfRule type="expression" priority="730" dxfId="1" stopIfTrue="1">
      <formula>$D69=""</formula>
    </cfRule>
    <cfRule type="expression" priority="731" dxfId="29">
      <formula>E69&lt;&gt;""</formula>
    </cfRule>
    <cfRule type="expression" priority="740" dxfId="8">
      <formula>$D69="助言・勧告（自由記載）"</formula>
    </cfRule>
  </conditionalFormatting>
  <conditionalFormatting sqref="K19:L19">
    <cfRule type="expression" priority="735" dxfId="1">
      <formula>様式E!#REF!=""</formula>
    </cfRule>
    <cfRule type="expression" priority="736" dxfId="1">
      <formula>$F19=""</formula>
    </cfRule>
    <cfRule type="expression" priority="737" dxfId="0">
      <formula>K19=""</formula>
    </cfRule>
  </conditionalFormatting>
  <conditionalFormatting sqref="K32:L33">
    <cfRule type="expression" priority="102" dxfId="1">
      <formula>様式E!#REF!=""</formula>
    </cfRule>
    <cfRule type="expression" priority="103" dxfId="1">
      <formula>$F32=""</formula>
    </cfRule>
    <cfRule type="expression" priority="104" dxfId="0">
      <formula>K32=""</formula>
    </cfRule>
  </conditionalFormatting>
  <conditionalFormatting sqref="A29:B31 A32:C32 A28:E28 A33:E33 D29:E32 A35:E35 A34:B34 D34:E34 D36:E36">
    <cfRule type="expression" priority="96" dxfId="1">
      <formula>$A$19=""</formula>
    </cfRule>
    <cfRule type="expression" priority="105" dxfId="1">
      <formula>A28=""</formula>
    </cfRule>
  </conditionalFormatting>
  <conditionalFormatting sqref="K28:L28">
    <cfRule type="expression" priority="107" dxfId="1">
      <formula>様式E!#REF!=""</formula>
    </cfRule>
    <cfRule type="expression" priority="108" dxfId="1">
      <formula>$F28=""</formula>
    </cfRule>
    <cfRule type="expression" priority="109" dxfId="0">
      <formula>K28=""</formula>
    </cfRule>
  </conditionalFormatting>
  <conditionalFormatting sqref="A38:B40 A41:C41 A37:E37 A42:E42 D38:E41 A44:E44 A43:B43 D43:E43 D45:E45">
    <cfRule type="expression" priority="83" dxfId="1">
      <formula>$A$19=""</formula>
    </cfRule>
    <cfRule type="expression" priority="95" dxfId="1">
      <formula>A37=""</formula>
    </cfRule>
  </conditionalFormatting>
  <conditionalFormatting sqref="K37:L37">
    <cfRule type="expression" priority="97" dxfId="1">
      <formula>様式E!#REF!=""</formula>
    </cfRule>
    <cfRule type="expression" priority="98" dxfId="1">
      <formula>$F37=""</formula>
    </cfRule>
    <cfRule type="expression" priority="99" dxfId="0">
      <formula>K37=""</formula>
    </cfRule>
  </conditionalFormatting>
  <conditionalFormatting sqref="K50:L51">
    <cfRule type="expression" priority="87" dxfId="1">
      <formula>様式E!#REF!=""</formula>
    </cfRule>
    <cfRule type="expression" priority="88" dxfId="1">
      <formula>$F50=""</formula>
    </cfRule>
    <cfRule type="expression" priority="89" dxfId="0">
      <formula>K50=""</formula>
    </cfRule>
  </conditionalFormatting>
  <conditionalFormatting sqref="A47:B49 A50:C50 A46:E46 A51:E51 D47:E50 A53:E53 A52:B52 D52:E52 D54:E54">
    <cfRule type="expression" priority="76" dxfId="1">
      <formula>$A$19=""</formula>
    </cfRule>
    <cfRule type="expression" priority="82" dxfId="1">
      <formula>A46=""</formula>
    </cfRule>
  </conditionalFormatting>
  <conditionalFormatting sqref="K46:L46">
    <cfRule type="expression" priority="84" dxfId="1">
      <formula>様式E!#REF!=""</formula>
    </cfRule>
    <cfRule type="expression" priority="85" dxfId="1">
      <formula>$F46=""</formula>
    </cfRule>
    <cfRule type="expression" priority="86" dxfId="0">
      <formula>K46=""</formula>
    </cfRule>
  </conditionalFormatting>
  <conditionalFormatting sqref="K59:L60">
    <cfRule type="expression" priority="72" dxfId="1">
      <formula>様式E!#REF!=""</formula>
    </cfRule>
    <cfRule type="expression" priority="73" dxfId="1">
      <formula>$F59=""</formula>
    </cfRule>
    <cfRule type="expression" priority="74" dxfId="0">
      <formula>K59=""</formula>
    </cfRule>
  </conditionalFormatting>
  <conditionalFormatting sqref="A56:B58 A59:C59 A55:E55 A60:E60 D56:E59 A62:E62 A61:B61 D61:E61 D63:E63">
    <cfRule type="expression" priority="9" dxfId="1">
      <formula>$A$19=""</formula>
    </cfRule>
    <cfRule type="expression" priority="75" dxfId="1">
      <formula>A55=""</formula>
    </cfRule>
  </conditionalFormatting>
  <conditionalFormatting sqref="K55:L55">
    <cfRule type="expression" priority="77" dxfId="1">
      <formula>様式E!#REF!=""</formula>
    </cfRule>
    <cfRule type="expression" priority="78" dxfId="1">
      <formula>$F55=""</formula>
    </cfRule>
    <cfRule type="expression" priority="79" dxfId="0">
      <formula>K55=""</formula>
    </cfRule>
  </conditionalFormatting>
  <conditionalFormatting sqref="B81:B88">
    <cfRule type="expression" priority="67" dxfId="8">
      <formula>B81=""</formula>
    </cfRule>
  </conditionalFormatting>
  <conditionalFormatting sqref="A81:A88 C81:C88">
    <cfRule type="expression" priority="66" dxfId="0">
      <formula>A81=""</formula>
    </cfRule>
  </conditionalFormatting>
  <conditionalFormatting sqref="D81:D88">
    <cfRule type="expression" priority="65" dxfId="0">
      <formula>D81=""</formula>
    </cfRule>
  </conditionalFormatting>
  <conditionalFormatting sqref="K81:L88">
    <cfRule type="expression" priority="64" dxfId="0">
      <formula>K81=""</formula>
    </cfRule>
  </conditionalFormatting>
  <conditionalFormatting sqref="E81:E88">
    <cfRule type="expression" priority="68" dxfId="1" stopIfTrue="1">
      <formula>$D81=""</formula>
    </cfRule>
    <cfRule type="expression" priority="69" dxfId="29">
      <formula>E81&lt;&gt;""</formula>
    </cfRule>
    <cfRule type="expression" priority="743" dxfId="8">
      <formula>$D81="助言・勧告（自由記載）"</formula>
    </cfRule>
  </conditionalFormatting>
  <conditionalFormatting sqref="B93:B100">
    <cfRule type="expression" priority="57" dxfId="8">
      <formula>B93=""</formula>
    </cfRule>
  </conditionalFormatting>
  <conditionalFormatting sqref="A93:A100 C93:C100">
    <cfRule type="expression" priority="56" dxfId="0">
      <formula>A93=""</formula>
    </cfRule>
  </conditionalFormatting>
  <conditionalFormatting sqref="D93:D100">
    <cfRule type="expression" priority="55" dxfId="0">
      <formula>D93=""</formula>
    </cfRule>
  </conditionalFormatting>
  <conditionalFormatting sqref="K93:L100">
    <cfRule type="expression" priority="54" dxfId="0">
      <formula>K93=""</formula>
    </cfRule>
  </conditionalFormatting>
  <conditionalFormatting sqref="E93:E100">
    <cfRule type="expression" priority="58" dxfId="1" stopIfTrue="1">
      <formula>$D93=""</formula>
    </cfRule>
    <cfRule type="expression" priority="59" dxfId="29">
      <formula>E93&lt;&gt;""</formula>
    </cfRule>
    <cfRule type="expression" priority="746" dxfId="8">
      <formula>$D93="助言・勧告（自由記載）"</formula>
    </cfRule>
  </conditionalFormatting>
  <conditionalFormatting sqref="B105:B112">
    <cfRule type="expression" priority="47" dxfId="8">
      <formula>B105=""</formula>
    </cfRule>
  </conditionalFormatting>
  <conditionalFormatting sqref="A105:A112 C105:C112">
    <cfRule type="expression" priority="46" dxfId="0">
      <formula>A105=""</formula>
    </cfRule>
  </conditionalFormatting>
  <conditionalFormatting sqref="D105:D112">
    <cfRule type="expression" priority="45" dxfId="0">
      <formula>D105=""</formula>
    </cfRule>
  </conditionalFormatting>
  <conditionalFormatting sqref="K105:L112">
    <cfRule type="expression" priority="44" dxfId="0">
      <formula>K105=""</formula>
    </cfRule>
  </conditionalFormatting>
  <conditionalFormatting sqref="E105:E112">
    <cfRule type="expression" priority="48" dxfId="1" stopIfTrue="1">
      <formula>$D105=""</formula>
    </cfRule>
    <cfRule type="expression" priority="49" dxfId="29">
      <formula>E105&lt;&gt;""</formula>
    </cfRule>
    <cfRule type="expression" priority="749" dxfId="8">
      <formula>$D105="助言・勧告（自由記載）"</formula>
    </cfRule>
  </conditionalFormatting>
  <conditionalFormatting sqref="B117:B124">
    <cfRule type="expression" priority="37" dxfId="8">
      <formula>B117=""</formula>
    </cfRule>
  </conditionalFormatting>
  <conditionalFormatting sqref="A117:A124 C117:C124">
    <cfRule type="expression" priority="36" dxfId="0">
      <formula>A117=""</formula>
    </cfRule>
  </conditionalFormatting>
  <conditionalFormatting sqref="D117:D124">
    <cfRule type="expression" priority="35" dxfId="0">
      <formula>D117=""</formula>
    </cfRule>
  </conditionalFormatting>
  <conditionalFormatting sqref="K117:L124">
    <cfRule type="expression" priority="34" dxfId="0">
      <formula>K117=""</formula>
    </cfRule>
  </conditionalFormatting>
  <conditionalFormatting sqref="E117:E124">
    <cfRule type="expression" priority="38" dxfId="1" stopIfTrue="1">
      <formula>$D117=""</formula>
    </cfRule>
    <cfRule type="expression" priority="39" dxfId="29">
      <formula>E117&lt;&gt;""</formula>
    </cfRule>
    <cfRule type="expression" priority="750" dxfId="8">
      <formula>$D117="助言・勧告（自由記載）"</formula>
    </cfRule>
  </conditionalFormatting>
  <conditionalFormatting sqref="K67:L76 A66:D66 A68:I76 A67:J67">
    <cfRule type="expression" priority="29" dxfId="1" stopIfTrue="1">
      <formula>$C$66=""</formula>
    </cfRule>
  </conditionalFormatting>
  <conditionalFormatting sqref="K69:L76 A69:I76">
    <cfRule type="expression" priority="145" dxfId="1" stopIfTrue="1">
      <formula>$D$67="申告すべき利益相反はないことを確認しました。"</formula>
    </cfRule>
  </conditionalFormatting>
  <conditionalFormatting sqref="K81:L88 A81:I88">
    <cfRule type="expression" priority="24" dxfId="1" stopIfTrue="1">
      <formula>$D$79="申告すべき利益相反はないことを確認しました。"</formula>
    </cfRule>
  </conditionalFormatting>
  <conditionalFormatting sqref="D79">
    <cfRule type="expression" priority="61" dxfId="0" stopIfTrue="1">
      <formula>D79=""</formula>
    </cfRule>
  </conditionalFormatting>
  <conditionalFormatting sqref="K81:L88 A78:D78 A80:I88 A79:L79">
    <cfRule type="expression" priority="23" dxfId="1" stopIfTrue="1">
      <formula>$C$78=""</formula>
    </cfRule>
  </conditionalFormatting>
  <conditionalFormatting sqref="K93:L100 A93:I100">
    <cfRule type="expression" priority="22" dxfId="1" stopIfTrue="1">
      <formula>$D$91="申告すべき利益相反はないことを確認しました。"</formula>
    </cfRule>
  </conditionalFormatting>
  <conditionalFormatting sqref="D91">
    <cfRule type="expression" priority="51" dxfId="0" stopIfTrue="1">
      <formula>D91=""</formula>
    </cfRule>
  </conditionalFormatting>
  <conditionalFormatting sqref="K93:L100 A90:D90 A92:I100 A91:L91">
    <cfRule type="expression" priority="21" dxfId="1" stopIfTrue="1">
      <formula>$C$90=""</formula>
    </cfRule>
  </conditionalFormatting>
  <conditionalFormatting sqref="K105:L112 A105:I112">
    <cfRule type="expression" priority="20" dxfId="1" stopIfTrue="1">
      <formula>$D$103="申告すべき利益相反はないことを確認しました。"</formula>
    </cfRule>
  </conditionalFormatting>
  <conditionalFormatting sqref="D103">
    <cfRule type="expression" priority="41" dxfId="0" stopIfTrue="1">
      <formula>D103=""</formula>
    </cfRule>
  </conditionalFormatting>
  <conditionalFormatting sqref="K103:L112 A102:D102 A104:I112 A103:J103">
    <cfRule type="expression" priority="19" dxfId="1" stopIfTrue="1">
      <formula>$C$102=""</formula>
    </cfRule>
  </conditionalFormatting>
  <conditionalFormatting sqref="K117:L124 A117:I124">
    <cfRule type="expression" priority="18" dxfId="1" stopIfTrue="1">
      <formula>$D$115="申告すべき利益相反はないことを確認しました。"</formula>
    </cfRule>
  </conditionalFormatting>
  <conditionalFormatting sqref="D115">
    <cfRule type="expression" priority="32" dxfId="0" stopIfTrue="1">
      <formula>D115=""</formula>
    </cfRule>
  </conditionalFormatting>
  <conditionalFormatting sqref="K117:L124 A114:D114 A116:I124 A115:L115">
    <cfRule type="expression" priority="17" dxfId="1" stopIfTrue="1">
      <formula>$C$114=""</formula>
    </cfRule>
  </conditionalFormatting>
  <conditionalFormatting sqref="C66:D66">
    <cfRule type="expression" priority="16" dxfId="8" stopIfTrue="1">
      <formula>$C$66=""</formula>
    </cfRule>
  </conditionalFormatting>
  <conditionalFormatting sqref="C78:D78">
    <cfRule type="expression" priority="15" dxfId="8" stopIfTrue="1">
      <formula>$C$78=""</formula>
    </cfRule>
  </conditionalFormatting>
  <conditionalFormatting sqref="C90:D90">
    <cfRule type="expression" priority="14" dxfId="8" stopIfTrue="1">
      <formula>$C$90=""</formula>
    </cfRule>
  </conditionalFormatting>
  <conditionalFormatting sqref="C102:D102">
    <cfRule type="expression" priority="13" dxfId="8" stopIfTrue="1">
      <formula>$C$102=""</formula>
    </cfRule>
  </conditionalFormatting>
  <conditionalFormatting sqref="C114:D114">
    <cfRule type="expression" priority="12" dxfId="8" stopIfTrue="1">
      <formula>$C$114=""</formula>
    </cfRule>
  </conditionalFormatting>
  <conditionalFormatting sqref="J3:J4 J6">
    <cfRule type="expression" priority="10" dxfId="8">
      <formula>J3=""</formula>
    </cfRule>
  </conditionalFormatting>
  <conditionalFormatting sqref="E22 E31 E40 E49 E58">
    <cfRule type="expression" priority="221" dxfId="4" stopIfTrue="1">
      <formula>E22="法32条に基づく必要な契約を締結する予定はない"</formula>
    </cfRule>
  </conditionalFormatting>
  <conditionalFormatting sqref="F19 F28 F37 F46 F55">
    <cfRule type="expression" priority="220" dxfId="4" stopIfTrue="1">
      <formula>F19="！違反です。基準2に従い法第32条に基づき必要な契約を締結する必要があります！"</formula>
    </cfRule>
  </conditionalFormatting>
  <conditionalFormatting sqref="E27 E36 E45 E54 E63">
    <cfRule type="expression" priority="106" dxfId="4" stopIfTrue="1">
      <formula>E27="データ管理又は統計・解析以外に関与あり"</formula>
    </cfRule>
  </conditionalFormatting>
  <conditionalFormatting sqref="F26 F35 F44 F53 F61:J62">
    <cfRule type="expression" priority="8" dxfId="4" stopIfTrue="1">
      <formula>F26="！違反です。基準8に従い対象薬剤製薬企業等の在籍者はデータ管理、統計・解析以外の特定役務には従事させることができません！"</formula>
    </cfRule>
  </conditionalFormatting>
  <conditionalFormatting sqref="K80:L80">
    <cfRule type="expression" priority="5" dxfId="1" stopIfTrue="1">
      <formula>$C$66=""</formula>
    </cfRule>
  </conditionalFormatting>
  <conditionalFormatting sqref="K92:L92">
    <cfRule type="expression" priority="4" dxfId="1" stopIfTrue="1">
      <formula>$C$66=""</formula>
    </cfRule>
  </conditionalFormatting>
  <conditionalFormatting sqref="K116:L116">
    <cfRule type="expression" priority="3" dxfId="1" stopIfTrue="1">
      <formula>$C$102=""</formula>
    </cfRule>
  </conditionalFormatting>
  <conditionalFormatting sqref="J5:K5">
    <cfRule type="expression" priority="1" dxfId="0" stopIfTrue="1">
      <formula>$J$5=""</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2"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tabColor rgb="FFFF0000"/>
  </sheetPr>
  <dimension ref="B3:C4"/>
  <sheetViews>
    <sheetView workbookViewId="0" topLeftCell="A1">
      <selection activeCell="E22" sqref="E22"/>
    </sheetView>
  </sheetViews>
  <sheetFormatPr defaultColWidth="9.140625" defaultRowHeight="15"/>
  <cols>
    <col min="3" max="3" width="86.28125" style="0" customWidth="1"/>
  </cols>
  <sheetData>
    <row r="3" spans="2:3" ht="13.5">
      <c r="B3" s="268" t="s">
        <v>245</v>
      </c>
      <c r="C3" s="268" t="s">
        <v>246</v>
      </c>
    </row>
    <row r="4" spans="2:3" ht="70.5" customHeight="1">
      <c r="B4" s="269" t="s">
        <v>248</v>
      </c>
      <c r="C4" s="267" t="s">
        <v>247</v>
      </c>
    </row>
  </sheetData>
  <sheetProtection/>
  <printOptions/>
  <pageMargins left="0.7" right="0.7" top="0.75" bottom="0.75" header="0.3" footer="0.3"/>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2:I40"/>
  <sheetViews>
    <sheetView zoomScalePageLayoutView="0" workbookViewId="0" topLeftCell="A1">
      <selection activeCell="B7" sqref="B7"/>
    </sheetView>
  </sheetViews>
  <sheetFormatPr defaultColWidth="8.8515625" defaultRowHeight="15"/>
  <cols>
    <col min="1" max="1" width="25.57421875" style="24" customWidth="1"/>
    <col min="2" max="2" width="140.57421875" style="24" customWidth="1"/>
    <col min="3" max="5" width="8.8515625" style="24" customWidth="1"/>
    <col min="6" max="6" width="13.140625" style="24" customWidth="1"/>
    <col min="7" max="7" width="16.28125" style="24" customWidth="1"/>
    <col min="8" max="8" width="13.140625" style="24" customWidth="1"/>
    <col min="9" max="9" width="80.140625" style="25" customWidth="1"/>
    <col min="10" max="16384" width="8.8515625" style="24" customWidth="1"/>
  </cols>
  <sheetData>
    <row r="1" ht="17.25" thickBot="1"/>
    <row r="2" spans="1:9" ht="29.25" customHeight="1" thickBot="1">
      <c r="A2" s="26" t="s">
        <v>32</v>
      </c>
      <c r="F2" s="27" t="s">
        <v>33</v>
      </c>
      <c r="G2" s="27" t="s">
        <v>142</v>
      </c>
      <c r="H2" s="28" t="s">
        <v>34</v>
      </c>
      <c r="I2" s="29" t="s">
        <v>22</v>
      </c>
    </row>
    <row r="3" spans="1:9" ht="29.25" customHeight="1">
      <c r="A3" s="30" t="s">
        <v>35</v>
      </c>
      <c r="B3" s="205" t="s">
        <v>144</v>
      </c>
      <c r="D3" s="24">
        <v>12</v>
      </c>
      <c r="E3" s="27" t="s">
        <v>36</v>
      </c>
      <c r="F3" s="31">
        <f>IF('様式B'!F10="","",'様式B'!F10)</f>
      </c>
      <c r="G3" s="31">
        <f>IF('様式B'!F10="","",'様式B'!F10)</f>
      </c>
      <c r="H3" s="198">
        <f>IF('様式B'!H10="","",'様式B'!H10)</f>
      </c>
      <c r="I3" s="32">
        <f>IF('様式B'!I10="","",'様式B'!I10)</f>
      </c>
    </row>
    <row r="4" spans="1:9" ht="29.25" customHeight="1">
      <c r="A4" s="30" t="s">
        <v>37</v>
      </c>
      <c r="B4" s="205" t="s">
        <v>145</v>
      </c>
      <c r="D4" s="24">
        <v>13</v>
      </c>
      <c r="E4" s="33"/>
      <c r="F4" s="34">
        <f>IF('様式B'!F11="","",'様式B'!F11)</f>
      </c>
      <c r="G4" s="34">
        <f>IF('様式B'!F11="","",'様式B'!F11)</f>
      </c>
      <c r="H4" s="199">
        <f>IF('様式B'!H11="","",'様式B'!H11)</f>
      </c>
      <c r="I4" s="35">
        <f>IF('様式B'!I11="","",'様式B'!I11)</f>
      </c>
    </row>
    <row r="5" spans="1:9" ht="29.25" customHeight="1">
      <c r="A5" s="30" t="s">
        <v>49</v>
      </c>
      <c r="B5" s="205" t="s">
        <v>146</v>
      </c>
      <c r="D5" s="24">
        <v>14</v>
      </c>
      <c r="E5" s="33"/>
      <c r="F5" s="34">
        <f>IF('様式B'!F12="","",'様式B'!F12)</f>
      </c>
      <c r="G5" s="34">
        <f>IF('様式B'!F12="","",'様式B'!F12)</f>
      </c>
      <c r="H5" s="199">
        <f>IF('様式B'!H12="","",'様式B'!H12)</f>
      </c>
      <c r="I5" s="35">
        <f>IF('様式B'!I12="","",'様式B'!I12)</f>
      </c>
    </row>
    <row r="6" spans="1:9" ht="29.25" customHeight="1">
      <c r="A6" s="30" t="s">
        <v>156</v>
      </c>
      <c r="B6" s="205" t="s">
        <v>148</v>
      </c>
      <c r="D6" s="24">
        <v>15</v>
      </c>
      <c r="E6" s="33"/>
      <c r="F6" s="34">
        <f>IF('様式B'!F13="","",'様式B'!F13)</f>
      </c>
      <c r="G6" s="34">
        <f>IF('様式B'!F13="","",'様式B'!F13)</f>
      </c>
      <c r="H6" s="199">
        <f>IF('様式B'!H13="","",'様式B'!H13)</f>
      </c>
      <c r="I6" s="35">
        <f>IF('様式B'!I13="","",'様式B'!I13)</f>
      </c>
    </row>
    <row r="7" spans="1:9" ht="29.25" customHeight="1" thickBot="1">
      <c r="A7" s="211" t="s">
        <v>50</v>
      </c>
      <c r="B7" s="216" t="s">
        <v>225</v>
      </c>
      <c r="D7" s="24">
        <v>15</v>
      </c>
      <c r="E7" s="38"/>
      <c r="F7" s="39">
        <f>IF('様式B'!F14="","",'様式B'!F14)</f>
      </c>
      <c r="G7" s="39">
        <f>IF('様式B'!F14="","",'様式B'!F14)</f>
      </c>
      <c r="H7" s="200">
        <f>IF('様式B'!H14="","",'様式B'!H14)</f>
      </c>
      <c r="I7" s="40">
        <f>IF('様式B'!I14="","",'様式B'!I14)</f>
      </c>
    </row>
    <row r="8" spans="1:9" ht="29.25" customHeight="1">
      <c r="A8" s="30"/>
      <c r="B8" s="205"/>
      <c r="D8" s="24">
        <v>16</v>
      </c>
      <c r="E8" s="27" t="s">
        <v>39</v>
      </c>
      <c r="F8" s="31">
        <f>IF('様式B'!F15="","",'様式B'!F15)</f>
      </c>
      <c r="G8" s="31" t="str">
        <f>F8&amp;1</f>
        <v>1</v>
      </c>
      <c r="H8" s="198">
        <f>IF('様式B'!H15="","",'様式B'!H15)</f>
      </c>
      <c r="I8" s="32">
        <f>IF('様式B'!I15="","",'様式B'!I15)</f>
      </c>
    </row>
    <row r="9" spans="1:9" ht="29.25" customHeight="1">
      <c r="A9" s="36"/>
      <c r="B9" s="37"/>
      <c r="E9" s="33"/>
      <c r="F9" s="195"/>
      <c r="G9" s="195" t="str">
        <f>F8&amp;2</f>
        <v>2</v>
      </c>
      <c r="H9" s="199">
        <f>IF('様式B'!H16="","",'様式B'!H16)</f>
      </c>
      <c r="I9" s="35">
        <f>IF('様式B'!I16="","",'様式B'!I16)</f>
      </c>
    </row>
    <row r="10" spans="1:9" ht="29.25" customHeight="1">
      <c r="A10" s="26" t="s">
        <v>38</v>
      </c>
      <c r="B10" s="41"/>
      <c r="E10" s="33"/>
      <c r="F10" s="195"/>
      <c r="G10" s="195" t="str">
        <f>F8&amp;3</f>
        <v>3</v>
      </c>
      <c r="H10" s="199">
        <f>IF('様式B'!H17="","",'様式B'!H17)</f>
      </c>
      <c r="I10" s="35">
        <f>IF('様式B'!I17="","",'様式B'!I17)</f>
      </c>
    </row>
    <row r="11" spans="1:9" ht="29.25" customHeight="1">
      <c r="A11" s="42" t="s">
        <v>40</v>
      </c>
      <c r="B11" s="205" t="s">
        <v>147</v>
      </c>
      <c r="E11" s="33"/>
      <c r="F11" s="195"/>
      <c r="G11" s="195" t="str">
        <f>F8&amp;4</f>
        <v>4</v>
      </c>
      <c r="H11" s="199">
        <f>IF('様式B'!H18="","",'様式B'!H18)</f>
      </c>
      <c r="I11" s="35">
        <f>IF('様式B'!I18="","",'様式B'!I18)</f>
      </c>
    </row>
    <row r="12" spans="1:9" ht="16.5">
      <c r="A12" s="42" t="s">
        <v>169</v>
      </c>
      <c r="B12" s="206" t="s">
        <v>149</v>
      </c>
      <c r="E12" s="33"/>
      <c r="F12" s="34">
        <f>IF('様式B'!F19="","",'様式B'!F19)</f>
      </c>
      <c r="G12" s="34" t="str">
        <f>F12&amp;1</f>
        <v>1</v>
      </c>
      <c r="H12" s="199">
        <f>IF('様式B'!H19="","",'様式B'!H19)</f>
      </c>
      <c r="I12" s="35">
        <f>IF('様式B'!I19="","",'様式B'!I19)</f>
      </c>
    </row>
    <row r="13" spans="1:9" ht="29.25" customHeight="1">
      <c r="A13" s="42" t="s">
        <v>41</v>
      </c>
      <c r="B13" s="206" t="s">
        <v>150</v>
      </c>
      <c r="E13" s="33"/>
      <c r="F13" s="195"/>
      <c r="G13" s="195" t="str">
        <f>F12&amp;2</f>
        <v>2</v>
      </c>
      <c r="H13" s="199">
        <f>IF('様式B'!H20="","",'様式B'!H20)</f>
      </c>
      <c r="I13" s="35">
        <f>IF('様式B'!I20="","",'様式B'!I20)</f>
      </c>
    </row>
    <row r="14" spans="1:9" ht="29.25" customHeight="1">
      <c r="A14" s="42" t="s">
        <v>43</v>
      </c>
      <c r="B14" s="206" t="s">
        <v>151</v>
      </c>
      <c r="E14" s="33"/>
      <c r="F14" s="195"/>
      <c r="G14" s="195" t="str">
        <f>F12&amp;3</f>
        <v>3</v>
      </c>
      <c r="H14" s="199">
        <f>IF('様式B'!H21="","",'様式B'!H21)</f>
      </c>
      <c r="I14" s="35">
        <f>IF('様式B'!I21="","",'様式B'!I21)</f>
      </c>
    </row>
    <row r="15" spans="1:9" ht="27" customHeight="1">
      <c r="A15" s="43" t="s">
        <v>44</v>
      </c>
      <c r="B15" s="43" t="s">
        <v>45</v>
      </c>
      <c r="E15" s="33"/>
      <c r="F15" s="195"/>
      <c r="G15" s="195" t="str">
        <f>F12&amp;4</f>
        <v>4</v>
      </c>
      <c r="H15" s="199">
        <f>IF('様式B'!H22="","",'様式B'!H22)</f>
      </c>
      <c r="I15" s="35">
        <f>IF('様式B'!I22="","",'様式B'!I22)</f>
      </c>
    </row>
    <row r="16" spans="5:9" ht="27" customHeight="1">
      <c r="E16" s="33"/>
      <c r="F16" s="34">
        <f>IF('様式B'!F23="","",'様式B'!F23)</f>
      </c>
      <c r="G16" s="34" t="str">
        <f>F16&amp;1</f>
        <v>1</v>
      </c>
      <c r="H16" s="199">
        <f>IF('様式B'!H23="","",'様式B'!H23)</f>
      </c>
      <c r="I16" s="35">
        <f>IF('様式B'!I23="","",'様式B'!I23)</f>
      </c>
    </row>
    <row r="17" spans="5:9" ht="27" customHeight="1">
      <c r="E17" s="33"/>
      <c r="F17" s="195"/>
      <c r="G17" s="195" t="str">
        <f>F16&amp;2</f>
        <v>2</v>
      </c>
      <c r="H17" s="199">
        <f>IF('様式B'!H24="","",'様式B'!H24)</f>
      </c>
      <c r="I17" s="35">
        <f>IF('様式B'!I24="","",'様式B'!I24)</f>
      </c>
    </row>
    <row r="18" spans="2:9" ht="27" customHeight="1">
      <c r="B18" s="44"/>
      <c r="D18" s="24">
        <v>17</v>
      </c>
      <c r="E18" s="33"/>
      <c r="F18" s="195"/>
      <c r="G18" s="195" t="str">
        <f>F16&amp;3</f>
        <v>3</v>
      </c>
      <c r="H18" s="199">
        <f>IF('様式B'!H25="","",'様式B'!H25)</f>
      </c>
      <c r="I18" s="35">
        <f>IF('様式B'!I25="","",'様式B'!I25)</f>
      </c>
    </row>
    <row r="19" spans="2:9" ht="27" customHeight="1" thickBot="1">
      <c r="B19" s="44"/>
      <c r="D19" s="24">
        <v>21</v>
      </c>
      <c r="E19" s="38"/>
      <c r="F19" s="196"/>
      <c r="G19" s="196" t="str">
        <f>F16&amp;4</f>
        <v>4</v>
      </c>
      <c r="H19" s="200">
        <f>IF('様式B'!H26="","",'様式B'!H26)</f>
      </c>
      <c r="I19" s="40">
        <f>IF('様式B'!I26="","",'様式B'!I26)</f>
      </c>
    </row>
    <row r="20" spans="4:9" ht="27" customHeight="1">
      <c r="D20" s="24">
        <v>25</v>
      </c>
      <c r="E20" s="27" t="s">
        <v>42</v>
      </c>
      <c r="F20" s="31">
        <f>IF('様式B'!F27="","",'様式B'!F27)</f>
      </c>
      <c r="G20" s="31">
        <f>IF('様式B'!F27="","",'様式B'!F27)</f>
      </c>
      <c r="H20" s="198">
        <f>IF('様式B'!H27="","",'様式B'!H27)</f>
      </c>
      <c r="I20" s="32">
        <f>IF('様式B'!I27="","",'様式B'!I27)</f>
      </c>
    </row>
    <row r="21" spans="1:9" ht="27" customHeight="1">
      <c r="A21" s="24" t="s">
        <v>48</v>
      </c>
      <c r="D21" s="24">
        <v>29</v>
      </c>
      <c r="E21" s="33"/>
      <c r="F21" s="34">
        <f>IF('様式B'!F28="","",'様式B'!F28)</f>
      </c>
      <c r="G21" s="34">
        <f>IF('様式B'!F28="","",'様式B'!F28)</f>
      </c>
      <c r="H21" s="199">
        <f>IF('様式B'!H28="","",'様式B'!H28)</f>
      </c>
      <c r="I21" s="35">
        <f>IF('様式B'!I28="","",'様式B'!I28)</f>
      </c>
    </row>
    <row r="22" spans="1:9" ht="27" customHeight="1" thickBot="1">
      <c r="A22" s="45">
        <f>IF('様式B'!F10="","",'様式B'!F10)</f>
      </c>
      <c r="D22" s="24">
        <v>31</v>
      </c>
      <c r="E22" s="38"/>
      <c r="F22" s="39">
        <f>IF('様式B'!F29="","",'様式B'!F29)</f>
      </c>
      <c r="G22" s="39">
        <f>IF('様式B'!F29="","",'様式B'!F29)</f>
      </c>
      <c r="H22" s="200">
        <f>IF('様式B'!H29="","",'様式B'!H29)</f>
      </c>
      <c r="I22" s="40">
        <f>IF('様式B'!I29="","",'様式B'!I29)</f>
      </c>
    </row>
    <row r="23" spans="1:9" ht="27" customHeight="1">
      <c r="A23" s="45">
        <f>IF('様式B'!F11="","",'様式B'!F11)</f>
      </c>
      <c r="D23" s="24">
        <v>33</v>
      </c>
      <c r="E23" s="27" t="s">
        <v>46</v>
      </c>
      <c r="F23" s="31">
        <f>IF('様式B'!F30="","",'様式B'!F30)</f>
      </c>
      <c r="G23" s="31" t="str">
        <f>F23&amp;1</f>
        <v>1</v>
      </c>
      <c r="H23" s="198">
        <f>IF('様式B'!H30="","",'様式B'!H30)</f>
      </c>
      <c r="I23" s="32">
        <f>IF('様式B'!I30="","",'様式B'!I30)</f>
      </c>
    </row>
    <row r="24" spans="1:9" ht="27" customHeight="1">
      <c r="A24" s="45">
        <f>IF('様式B'!F12="","",'様式B'!F12)</f>
      </c>
      <c r="E24" s="33"/>
      <c r="F24" s="197"/>
      <c r="G24" s="197" t="str">
        <f>F23&amp;2</f>
        <v>2</v>
      </c>
      <c r="H24" s="201">
        <f>IF('様式B'!H31="","",'様式B'!H31)</f>
      </c>
      <c r="I24" s="194">
        <f>IF('様式B'!I31="","",'様式B'!I31)</f>
      </c>
    </row>
    <row r="25" spans="1:9" ht="27" customHeight="1">
      <c r="A25" s="45">
        <f>IF('様式B'!F13="","",'様式B'!F13)</f>
      </c>
      <c r="E25" s="33"/>
      <c r="F25" s="193">
        <f>IF('様式B'!F32="","",'様式B'!F32)</f>
      </c>
      <c r="G25" s="193" t="str">
        <f>F25&amp;1</f>
        <v>1</v>
      </c>
      <c r="H25" s="201">
        <f>IF('様式B'!H32="","",'様式B'!H32)</f>
      </c>
      <c r="I25" s="194">
        <f>IF('様式B'!I32="","",'様式B'!I32)</f>
      </c>
    </row>
    <row r="26" spans="1:9" ht="27" customHeight="1">
      <c r="A26" s="45">
        <f>IF('様式B'!F14="","",'様式B'!F14)</f>
      </c>
      <c r="E26" s="33"/>
      <c r="F26" s="197"/>
      <c r="G26" s="197" t="str">
        <f>F25&amp;2</f>
        <v>2</v>
      </c>
      <c r="H26" s="201">
        <f>IF('様式B'!H33="","",'様式B'!H33)</f>
      </c>
      <c r="I26" s="194">
        <f>IF('様式B'!I33="","",'様式B'!I33)</f>
      </c>
    </row>
    <row r="27" spans="1:9" ht="27" customHeight="1">
      <c r="A27" s="204"/>
      <c r="D27" s="24">
        <v>35</v>
      </c>
      <c r="E27" s="33"/>
      <c r="F27" s="34">
        <f>IF('様式B'!F34="","",'様式B'!F34)</f>
      </c>
      <c r="G27" s="34" t="str">
        <f>F27&amp;1</f>
        <v>1</v>
      </c>
      <c r="H27" s="199">
        <f>IF('様式B'!H34="","",'様式B'!H34)</f>
      </c>
      <c r="I27" s="35">
        <f>IF('様式B'!I34="","",'様式B'!I34)</f>
      </c>
    </row>
    <row r="28" spans="1:9" ht="27" customHeight="1" thickBot="1">
      <c r="A28" s="26"/>
      <c r="D28" s="24">
        <v>38</v>
      </c>
      <c r="E28" s="38"/>
      <c r="F28" s="196"/>
      <c r="G28" s="196" t="str">
        <f>F27&amp;2</f>
        <v>2</v>
      </c>
      <c r="H28" s="200">
        <f>IF('様式B'!H35="","",'様式B'!H35)</f>
      </c>
      <c r="I28" s="40">
        <f>IF('様式B'!I35="","",'様式B'!I35)</f>
      </c>
    </row>
    <row r="29" spans="1:9" ht="27" customHeight="1">
      <c r="A29" s="26"/>
      <c r="D29" s="24">
        <v>41</v>
      </c>
      <c r="E29" s="27" t="s">
        <v>47</v>
      </c>
      <c r="F29" s="31">
        <f>IF('様式B'!F36="","",'様式B'!F36)</f>
      </c>
      <c r="G29" s="31" t="str">
        <f>F29&amp;1</f>
        <v>1</v>
      </c>
      <c r="H29" s="198">
        <f>IF('様式B'!H36="","",'様式B'!H36)</f>
      </c>
      <c r="I29" s="32">
        <f>IF('様式B'!I36="","",'様式B'!I36)</f>
      </c>
    </row>
    <row r="30" spans="1:9" ht="27" customHeight="1">
      <c r="A30" s="26"/>
      <c r="E30" s="33"/>
      <c r="F30" s="197"/>
      <c r="G30" s="197" t="str">
        <f>F29&amp;2</f>
        <v>2</v>
      </c>
      <c r="H30" s="201">
        <f>IF('様式B'!H37="","",'様式B'!H37)</f>
      </c>
      <c r="I30" s="194">
        <f>IF('様式B'!I37="","",'様式B'!I37)</f>
      </c>
    </row>
    <row r="31" spans="1:9" ht="27" customHeight="1">
      <c r="A31" s="26"/>
      <c r="E31" s="33"/>
      <c r="F31" s="193">
        <f>IF('様式B'!F38="","",'様式B'!F38)</f>
      </c>
      <c r="G31" s="193" t="str">
        <f>F31&amp;1</f>
        <v>1</v>
      </c>
      <c r="H31" s="201">
        <f>IF('様式B'!H38="","",'様式B'!H38)</f>
      </c>
      <c r="I31" s="194">
        <f>IF('様式B'!I38="","",'様式B'!I38)</f>
      </c>
    </row>
    <row r="32" spans="1:9" ht="27" customHeight="1">
      <c r="A32" s="26"/>
      <c r="E32" s="33"/>
      <c r="F32" s="197"/>
      <c r="G32" s="197" t="str">
        <f>F31&amp;2</f>
        <v>2</v>
      </c>
      <c r="H32" s="201">
        <f>IF('様式B'!H39="","",'様式B'!H39)</f>
      </c>
      <c r="I32" s="194">
        <f>IF('様式B'!I39="","",'様式B'!I39)</f>
      </c>
    </row>
    <row r="33" spans="1:9" ht="27" customHeight="1">
      <c r="A33" s="26"/>
      <c r="D33" s="24">
        <v>44</v>
      </c>
      <c r="E33" s="33"/>
      <c r="F33" s="34">
        <f>IF('様式B'!F40="","",'様式B'!F40)</f>
      </c>
      <c r="G33" s="34" t="str">
        <f>F33&amp;1</f>
        <v>1</v>
      </c>
      <c r="H33" s="199">
        <f>IF('様式B'!H40="","",'様式B'!H40)</f>
      </c>
      <c r="I33" s="35">
        <f>IF('様式B'!I40="","",'様式B'!I40)</f>
      </c>
    </row>
    <row r="34" spans="1:9" ht="27" customHeight="1" thickBot="1">
      <c r="A34" s="26"/>
      <c r="D34" s="24">
        <v>47</v>
      </c>
      <c r="E34" s="38"/>
      <c r="F34" s="196"/>
      <c r="G34" s="196" t="str">
        <f>F33&amp;2</f>
        <v>2</v>
      </c>
      <c r="H34" s="200">
        <f>IF('様式B'!H41="","",'様式B'!H41)</f>
      </c>
      <c r="I34" s="40">
        <f>IF('様式B'!I41="","",'様式B'!I41)</f>
      </c>
    </row>
    <row r="35" spans="1:4" ht="27" customHeight="1">
      <c r="A35" s="26"/>
      <c r="D35" s="24">
        <v>50</v>
      </c>
    </row>
    <row r="36" ht="27" customHeight="1">
      <c r="A36" s="26"/>
    </row>
    <row r="37" ht="16.5">
      <c r="A37" s="26"/>
    </row>
    <row r="38" ht="16.5">
      <c r="A38" s="26"/>
    </row>
    <row r="39" ht="16.5">
      <c r="A39" s="26"/>
    </row>
    <row r="40" ht="16.5">
      <c r="A40" s="26"/>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tcredo</cp:lastModifiedBy>
  <cp:lastPrinted>2018-11-02T02:10:53Z</cp:lastPrinted>
  <dcterms:created xsi:type="dcterms:W3CDTF">2018-08-10T01:57:42Z</dcterms:created>
  <dcterms:modified xsi:type="dcterms:W3CDTF">2019-02-12T05:42:35Z</dcterms:modified>
  <cp:category/>
  <cp:version/>
  <cp:contentType/>
  <cp:contentStatus/>
</cp:coreProperties>
</file>